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uying\Desktop\ACCA官方评分-202312\"/>
    </mc:Choice>
  </mc:AlternateContent>
  <xr:revisionPtr revIDLastSave="0" documentId="13_ncr:1_{57A8BAFD-1F27-4C7A-8692-D3E1B82E156D}" xr6:coauthVersionLast="47" xr6:coauthVersionMax="47" xr10:uidLastSave="{00000000-0000-0000-0000-000000000000}"/>
  <bookViews>
    <workbookView xWindow="-108" yWindow="-108" windowWidth="23256" windowHeight="12576" activeTab="2" xr2:uid="{6D39862B-B4E9-4270-9CFE-A423B05521B8}"/>
  </bookViews>
  <sheets>
    <sheet name="CSOFP" sheetId="1" r:id="rId1"/>
    <sheet name="Workings" sheetId="2" r:id="rId2"/>
    <sheet name="Tutorial（不作为答案一部分）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G34" i="3"/>
  <c r="G33" i="3"/>
  <c r="B57" i="2"/>
  <c r="B58" i="2" s="1"/>
  <c r="E4" i="1"/>
  <c r="D19" i="1"/>
  <c r="I19" i="1"/>
  <c r="D5" i="1"/>
  <c r="D2" i="1"/>
  <c r="B43" i="2"/>
  <c r="B6" i="2"/>
  <c r="B7" i="2"/>
  <c r="B2" i="2"/>
  <c r="I43" i="2"/>
  <c r="I42" i="2"/>
  <c r="I30" i="1"/>
  <c r="I28" i="1"/>
  <c r="I29" i="1"/>
  <c r="I18" i="1"/>
  <c r="I20" i="1"/>
  <c r="G24" i="1"/>
  <c r="G21" i="1"/>
  <c r="F24" i="1"/>
  <c r="F21" i="1"/>
  <c r="I36" i="2"/>
  <c r="I35" i="2"/>
  <c r="H21" i="1"/>
  <c r="E24" i="1"/>
  <c r="E21" i="1"/>
  <c r="D21" i="1"/>
  <c r="I10" i="1"/>
  <c r="I11" i="1"/>
  <c r="I9" i="1"/>
  <c r="H6" i="1"/>
  <c r="I6" i="1" s="1"/>
  <c r="H2" i="1"/>
  <c r="E54" i="2"/>
  <c r="E53" i="2"/>
  <c r="I4" i="1"/>
  <c r="G5" i="1"/>
  <c r="F5" i="1"/>
  <c r="G2" i="1"/>
  <c r="F2" i="1"/>
  <c r="E5" i="1"/>
  <c r="E2" i="1"/>
  <c r="B48" i="2"/>
  <c r="B55" i="2"/>
  <c r="B54" i="2"/>
  <c r="B47" i="2"/>
  <c r="E39" i="2"/>
  <c r="B46" i="2"/>
  <c r="E32" i="2"/>
  <c r="E34" i="2" s="1"/>
  <c r="E28" i="2"/>
  <c r="E8" i="2"/>
  <c r="F10" i="3"/>
  <c r="F11" i="3" s="1"/>
  <c r="E24" i="2"/>
  <c r="B16" i="2"/>
  <c r="B17" i="2" s="1"/>
  <c r="B20" i="2" s="1"/>
  <c r="B21" i="2" s="1"/>
  <c r="B10" i="2"/>
  <c r="B11" i="2" s="1"/>
  <c r="B5" i="2"/>
  <c r="B26" i="2"/>
  <c r="I24" i="1" l="1"/>
  <c r="I21" i="1"/>
  <c r="I22" i="1" s="1"/>
  <c r="I25" i="1" s="1"/>
  <c r="I32" i="1" s="1"/>
  <c r="I5" i="1"/>
  <c r="I7" i="1" s="1"/>
  <c r="I12" i="1"/>
  <c r="E26" i="2"/>
  <c r="B45" i="2" s="1"/>
  <c r="E17" i="2"/>
  <c r="E19" i="2" s="1"/>
  <c r="B44" i="2" s="1"/>
  <c r="I14" i="1" l="1"/>
</calcChain>
</file>

<file path=xl/sharedStrings.xml><?xml version="1.0" encoding="utf-8"?>
<sst xmlns="http://schemas.openxmlformats.org/spreadsheetml/2006/main" count="164" uniqueCount="126">
  <si>
    <t>$'000</t>
  </si>
  <si>
    <t>Assets</t>
  </si>
  <si>
    <t>Non-current Assets</t>
  </si>
  <si>
    <t>Property, Plant and equipment</t>
  </si>
  <si>
    <t>Goodwill</t>
  </si>
  <si>
    <t>Loan to supplier</t>
  </si>
  <si>
    <t>Current Assets</t>
  </si>
  <si>
    <t>Inventories</t>
  </si>
  <si>
    <t>Trade receivables</t>
  </si>
  <si>
    <t>Other current assets</t>
  </si>
  <si>
    <t>Total Assets</t>
  </si>
  <si>
    <t>Equity</t>
  </si>
  <si>
    <t>Equity attributable to equity holders of Laudium</t>
  </si>
  <si>
    <t>Share capital</t>
  </si>
  <si>
    <t>Other components of equity</t>
  </si>
  <si>
    <t>Retained earnings</t>
  </si>
  <si>
    <t>Non-Controlling Interests</t>
  </si>
  <si>
    <t>Total Equity</t>
  </si>
  <si>
    <t>Liabilities</t>
  </si>
  <si>
    <t>Non-Current Liabilities</t>
  </si>
  <si>
    <t>Current Liabilities</t>
  </si>
  <si>
    <t>Total Liabilities</t>
  </si>
  <si>
    <t>Total equity and Liabilities</t>
  </si>
  <si>
    <t>(w1) Investment adjustments</t>
    <phoneticPr fontId="2" type="noConversion"/>
  </si>
  <si>
    <t>Consideration</t>
    <phoneticPr fontId="2" type="noConversion"/>
  </si>
  <si>
    <t>Dr Investment in Subsi</t>
    <phoneticPr fontId="2" type="noConversion"/>
  </si>
  <si>
    <t>Cr Share capital</t>
    <phoneticPr fontId="2" type="noConversion"/>
  </si>
  <si>
    <t>Correct</t>
    <phoneticPr fontId="2" type="noConversion"/>
  </si>
  <si>
    <t>Cr Share premium</t>
    <phoneticPr fontId="2" type="noConversion"/>
  </si>
  <si>
    <t>Wrong</t>
    <phoneticPr fontId="2" type="noConversion"/>
  </si>
  <si>
    <t xml:space="preserve">Adjustment </t>
    <phoneticPr fontId="2" type="noConversion"/>
  </si>
  <si>
    <t>Dr RE(P)</t>
    <phoneticPr fontId="2" type="noConversion"/>
  </si>
  <si>
    <t>Cr Cash</t>
    <phoneticPr fontId="2" type="noConversion"/>
  </si>
  <si>
    <t>Due diligence cost</t>
    <phoneticPr fontId="2" type="noConversion"/>
  </si>
  <si>
    <t>FV adjustment -PPE</t>
    <phoneticPr fontId="2" type="noConversion"/>
  </si>
  <si>
    <t>Additional depreciation</t>
    <phoneticPr fontId="2" type="noConversion"/>
  </si>
  <si>
    <t>Dr PPE</t>
    <phoneticPr fontId="2" type="noConversion"/>
  </si>
  <si>
    <t>Cr PPE</t>
    <phoneticPr fontId="2" type="noConversion"/>
  </si>
  <si>
    <t>FV adjustment -Inventory</t>
    <phoneticPr fontId="2" type="noConversion"/>
  </si>
  <si>
    <t>Profit should be reduced</t>
    <phoneticPr fontId="2" type="noConversion"/>
  </si>
  <si>
    <t>Per question</t>
    <phoneticPr fontId="2" type="noConversion"/>
  </si>
  <si>
    <t>Consideration (w1)</t>
    <phoneticPr fontId="2" type="noConversion"/>
  </si>
  <si>
    <t>Due diligence cost (w1)</t>
    <phoneticPr fontId="2" type="noConversion"/>
  </si>
  <si>
    <t>(w2) FV adjustment -PPE</t>
    <phoneticPr fontId="2" type="noConversion"/>
  </si>
  <si>
    <t>FV adjustment -PPE (w2)</t>
    <phoneticPr fontId="2" type="noConversion"/>
  </si>
  <si>
    <t>FV adjustment -Inventory (w3)</t>
    <phoneticPr fontId="2" type="noConversion"/>
  </si>
  <si>
    <t>FV adjustment -CL (w4)</t>
    <phoneticPr fontId="2" type="noConversion"/>
  </si>
  <si>
    <t>(w5) Goodwill</t>
    <phoneticPr fontId="2" type="noConversion"/>
  </si>
  <si>
    <t>FV adjustment -CL</t>
    <phoneticPr fontId="2" type="noConversion"/>
  </si>
  <si>
    <t>Cr Goodwill</t>
    <phoneticPr fontId="2" type="noConversion"/>
  </si>
  <si>
    <t>Dr Goodwill</t>
    <phoneticPr fontId="2" type="noConversion"/>
  </si>
  <si>
    <t>Full Goodwill</t>
    <phoneticPr fontId="2" type="noConversion"/>
  </si>
  <si>
    <t>Consideration transferred</t>
    <phoneticPr fontId="2" type="noConversion"/>
  </si>
  <si>
    <t>FV of NCI</t>
    <phoneticPr fontId="2" type="noConversion"/>
  </si>
  <si>
    <t>Less: FV of Net Assets</t>
    <phoneticPr fontId="2" type="noConversion"/>
  </si>
  <si>
    <t>Share capital</t>
    <phoneticPr fontId="2" type="noConversion"/>
  </si>
  <si>
    <t>Share premium</t>
    <phoneticPr fontId="2" type="noConversion"/>
  </si>
  <si>
    <t>Retained earnings</t>
    <phoneticPr fontId="2" type="noConversion"/>
  </si>
  <si>
    <t>Other component of equity</t>
    <phoneticPr fontId="2" type="noConversion"/>
  </si>
  <si>
    <t>Cr Investment in XXX</t>
    <phoneticPr fontId="2" type="noConversion"/>
  </si>
  <si>
    <t>Dr Equity(S/Pre-acq)</t>
    <phoneticPr fontId="2" type="noConversion"/>
  </si>
  <si>
    <t>Cr NCI</t>
    <phoneticPr fontId="2" type="noConversion"/>
  </si>
  <si>
    <t>Dr Goodwill</t>
    <phoneticPr fontId="2" type="noConversion"/>
  </si>
  <si>
    <t>FV adjustmemt -PPE</t>
    <phoneticPr fontId="2" type="noConversion"/>
  </si>
  <si>
    <t>Dr PPE</t>
    <phoneticPr fontId="2" type="noConversion"/>
  </si>
  <si>
    <t>Cr Goodwill</t>
    <phoneticPr fontId="2" type="noConversion"/>
  </si>
  <si>
    <t>FV adjustment @DOA</t>
    <phoneticPr fontId="2" type="noConversion"/>
  </si>
  <si>
    <t>Cr Share premium(P)</t>
    <phoneticPr fontId="2" type="noConversion"/>
  </si>
  <si>
    <t>Dr RE(S/Post)</t>
    <phoneticPr fontId="2" type="noConversion"/>
  </si>
  <si>
    <t>@DOA</t>
    <phoneticPr fontId="2" type="noConversion"/>
  </si>
  <si>
    <t>Dr Inventory</t>
    <phoneticPr fontId="2" type="noConversion"/>
  </si>
  <si>
    <t>Cr Liability</t>
    <phoneticPr fontId="2" type="noConversion"/>
  </si>
  <si>
    <t>(w6) FA/AMC</t>
    <phoneticPr fontId="2" type="noConversion"/>
  </si>
  <si>
    <t>1/1/20x6</t>
    <phoneticPr fontId="2" type="noConversion"/>
  </si>
  <si>
    <t>Transaction cost</t>
    <phoneticPr fontId="2" type="noConversion"/>
  </si>
  <si>
    <t>1/1/20x6 - reviesed</t>
    <phoneticPr fontId="2" type="noConversion"/>
  </si>
  <si>
    <t>31/12/20x6</t>
    <phoneticPr fontId="2" type="noConversion"/>
  </si>
  <si>
    <t>ECL</t>
    <phoneticPr fontId="2" type="noConversion"/>
  </si>
  <si>
    <t>Recoverable amount</t>
    <phoneticPr fontId="2" type="noConversion"/>
  </si>
  <si>
    <t>Interest income @5%</t>
    <phoneticPr fontId="2" type="noConversion"/>
  </si>
  <si>
    <t>Stage 2</t>
    <phoneticPr fontId="2" type="noConversion"/>
  </si>
  <si>
    <t>Adjustment</t>
    <phoneticPr fontId="2" type="noConversion"/>
  </si>
  <si>
    <t>FA Transaction cost</t>
    <phoneticPr fontId="2" type="noConversion"/>
  </si>
  <si>
    <t>Dr FA</t>
    <phoneticPr fontId="2" type="noConversion"/>
  </si>
  <si>
    <t>Cr RE(P)</t>
    <phoneticPr fontId="2" type="noConversion"/>
  </si>
  <si>
    <t>Cr FA</t>
    <phoneticPr fontId="2" type="noConversion"/>
  </si>
  <si>
    <t>Cr FA</t>
    <phoneticPr fontId="2" type="noConversion"/>
  </si>
  <si>
    <t>AMC</t>
    <phoneticPr fontId="2" type="noConversion"/>
  </si>
  <si>
    <t>Dr Cash</t>
    <phoneticPr fontId="2" type="noConversion"/>
  </si>
  <si>
    <t>Impairment</t>
    <phoneticPr fontId="2" type="noConversion"/>
  </si>
  <si>
    <t>Dr RE(P)</t>
    <phoneticPr fontId="2" type="noConversion"/>
  </si>
  <si>
    <t>FA</t>
    <phoneticPr fontId="2" type="noConversion"/>
  </si>
  <si>
    <t>RE(P)</t>
    <phoneticPr fontId="2" type="noConversion"/>
  </si>
  <si>
    <t>Recorded in PL</t>
    <phoneticPr fontId="2" type="noConversion"/>
  </si>
  <si>
    <t>wrong</t>
    <phoneticPr fontId="2" type="noConversion"/>
  </si>
  <si>
    <t>correct</t>
    <phoneticPr fontId="2" type="noConversion"/>
  </si>
  <si>
    <r>
      <t xml:space="preserve">Dr </t>
    </r>
    <r>
      <rPr>
        <strike/>
        <sz val="11"/>
        <color rgb="FF333333"/>
        <rFont val="Arial"/>
        <family val="2"/>
      </rPr>
      <t>Investment in Subsi</t>
    </r>
    <phoneticPr fontId="2" type="noConversion"/>
  </si>
  <si>
    <r>
      <t xml:space="preserve">Cr </t>
    </r>
    <r>
      <rPr>
        <strike/>
        <sz val="11"/>
        <color rgb="FF333333"/>
        <rFont val="Arial"/>
        <family val="2"/>
      </rPr>
      <t>Investment in Subsi</t>
    </r>
    <phoneticPr fontId="2" type="noConversion"/>
  </si>
  <si>
    <r>
      <t xml:space="preserve">Cr </t>
    </r>
    <r>
      <rPr>
        <strike/>
        <sz val="11"/>
        <color rgb="FF333333"/>
        <rFont val="Arial"/>
        <family val="2"/>
      </rPr>
      <t>RS(S)</t>
    </r>
    <phoneticPr fontId="2" type="noConversion"/>
  </si>
  <si>
    <r>
      <t xml:space="preserve">Cr </t>
    </r>
    <r>
      <rPr>
        <strike/>
        <sz val="11"/>
        <color rgb="FF333333"/>
        <rFont val="Arial"/>
        <family val="2"/>
      </rPr>
      <t>RE(S)</t>
    </r>
    <phoneticPr fontId="2" type="noConversion"/>
  </si>
  <si>
    <r>
      <t xml:space="preserve">Dr </t>
    </r>
    <r>
      <rPr>
        <strike/>
        <sz val="11"/>
        <color rgb="FF333333"/>
        <rFont val="Arial"/>
        <family val="2"/>
      </rPr>
      <t>RE(S)</t>
    </r>
    <phoneticPr fontId="2" type="noConversion"/>
  </si>
  <si>
    <r>
      <rPr>
        <sz val="11"/>
        <color theme="1"/>
        <rFont val="Arial"/>
        <family val="2"/>
      </rPr>
      <t xml:space="preserve">Cr </t>
    </r>
    <r>
      <rPr>
        <strike/>
        <sz val="11"/>
        <color theme="1"/>
        <rFont val="Arial"/>
        <family val="2"/>
      </rPr>
      <t>RS(S/Pre)</t>
    </r>
    <phoneticPr fontId="2" type="noConversion"/>
  </si>
  <si>
    <t>x</t>
    <phoneticPr fontId="2" type="noConversion"/>
  </si>
  <si>
    <t>(w3) FV adjustment -Inventory</t>
    <phoneticPr fontId="2" type="noConversion"/>
  </si>
  <si>
    <t>(w4) FV adjustment -CL</t>
    <phoneticPr fontId="2" type="noConversion"/>
  </si>
  <si>
    <t>Share premium</t>
    <phoneticPr fontId="2" type="noConversion"/>
  </si>
  <si>
    <t>Dr RE(P)</t>
    <phoneticPr fontId="2" type="noConversion"/>
  </si>
  <si>
    <t>Dr NCI</t>
    <phoneticPr fontId="2" type="noConversion"/>
  </si>
  <si>
    <t>@y.e.</t>
    <phoneticPr fontId="2" type="noConversion"/>
  </si>
  <si>
    <t>Sold</t>
    <phoneticPr fontId="2" type="noConversion"/>
  </si>
  <si>
    <t>Resolved</t>
    <phoneticPr fontId="2" type="noConversion"/>
  </si>
  <si>
    <t xml:space="preserve">  sold at lower cost</t>
    <phoneticPr fontId="2" type="noConversion"/>
  </si>
  <si>
    <t xml:space="preserve">  post-acq profit overstate by 200</t>
    <phoneticPr fontId="2" type="noConversion"/>
  </si>
  <si>
    <t xml:space="preserve">  Dr RE(P)</t>
    <phoneticPr fontId="2" type="noConversion"/>
  </si>
  <si>
    <t xml:space="preserve">  Dr NCI</t>
    <phoneticPr fontId="2" type="noConversion"/>
  </si>
  <si>
    <t xml:space="preserve">  post-acq profit should increase by 160</t>
    <phoneticPr fontId="2" type="noConversion"/>
  </si>
  <si>
    <t xml:space="preserve">  reversal of liability Dr</t>
    <phoneticPr fontId="2" type="noConversion"/>
  </si>
  <si>
    <t xml:space="preserve">  Cr RE(P)</t>
    <phoneticPr fontId="2" type="noConversion"/>
  </si>
  <si>
    <t xml:space="preserve">  Cr NCI</t>
    <phoneticPr fontId="2" type="noConversion"/>
  </si>
  <si>
    <t>Interest receipt</t>
    <phoneticPr fontId="2" type="noConversion"/>
  </si>
  <si>
    <t>why AMC</t>
    <phoneticPr fontId="2" type="noConversion"/>
  </si>
  <si>
    <t>Lifetime credit loss</t>
    <phoneticPr fontId="2" type="noConversion"/>
  </si>
  <si>
    <t>Recorded at NCA 10,000?</t>
    <phoneticPr fontId="2" type="noConversion"/>
  </si>
  <si>
    <t>美丽的分割线以上，是考官答案第一部分解释的内容，为什么要替换成Dr/Cr Goodwill</t>
    <phoneticPr fontId="2" type="noConversion"/>
  </si>
  <si>
    <r>
      <rPr>
        <sz val="11"/>
        <color theme="1"/>
        <rFont val="宋体"/>
        <family val="3"/>
        <charset val="134"/>
      </rPr>
      <t>美丽的分割线一下，是摊余成本法的会计分录，为什么FA和RE(P)都要调整</t>
    </r>
    <r>
      <rPr>
        <sz val="11"/>
        <color theme="1"/>
        <rFont val="Arial"/>
        <family val="2"/>
      </rPr>
      <t>930</t>
    </r>
    <phoneticPr fontId="2" type="noConversion"/>
  </si>
  <si>
    <t>最终调整结果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</si>
</sst>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_ ;_ * \-#,##0_ ;_ * &quot;-&quot;??_ ;_ @_ "/>
  </numFmts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u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i/>
      <sz val="11"/>
      <color rgb="FF333333"/>
      <name val="Arial"/>
      <family val="2"/>
    </font>
    <font>
      <b/>
      <sz val="11"/>
      <color theme="1"/>
      <name val="Arial"/>
      <family val="2"/>
    </font>
    <font>
      <strike/>
      <sz val="11"/>
      <color rgb="FF333333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333333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strike/>
      <sz val="11"/>
      <color theme="1"/>
      <name val="Arial"/>
      <family val="2"/>
    </font>
    <font>
      <sz val="11"/>
      <name val="Arial"/>
      <family val="2"/>
    </font>
    <font>
      <sz val="11"/>
      <color theme="1"/>
      <name val="宋体"/>
      <family val="3"/>
      <charset val="134"/>
    </font>
    <font>
      <b/>
      <sz val="11"/>
      <color rgb="FFFF0000"/>
      <name val="Arial"/>
      <family val="2"/>
    </font>
    <font>
      <sz val="11"/>
      <color theme="1"/>
      <name val="Arial"/>
      <family val="3"/>
      <charset val="134"/>
    </font>
    <font>
      <b/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vertical="top"/>
    </xf>
    <xf numFmtId="176" fontId="4" fillId="0" borderId="0" xfId="1" applyNumberFormat="1" applyFont="1" applyAlignment="1">
      <alignment vertical="top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176" fontId="4" fillId="0" borderId="7" xfId="1" applyNumberFormat="1" applyFont="1" applyBorder="1" applyAlignment="1">
      <alignment vertical="top"/>
    </xf>
    <xf numFmtId="0" fontId="6" fillId="2" borderId="0" xfId="0" applyFont="1" applyFill="1" applyAlignment="1">
      <alignment vertical="top"/>
    </xf>
    <xf numFmtId="176" fontId="6" fillId="2" borderId="0" xfId="1" applyNumberFormat="1" applyFont="1" applyFill="1" applyAlignment="1">
      <alignment vertical="top"/>
    </xf>
    <xf numFmtId="0" fontId="7" fillId="0" borderId="0" xfId="0" applyFont="1">
      <alignment vertical="center"/>
    </xf>
    <xf numFmtId="0" fontId="4" fillId="0" borderId="3" xfId="0" applyFont="1" applyBorder="1" applyAlignment="1">
      <alignment vertical="top"/>
    </xf>
    <xf numFmtId="176" fontId="4" fillId="0" borderId="4" xfId="1" applyNumberFormat="1" applyFont="1" applyBorder="1" applyAlignment="1">
      <alignment vertical="top"/>
    </xf>
    <xf numFmtId="0" fontId="4" fillId="3" borderId="8" xfId="0" applyFont="1" applyFill="1" applyBorder="1" applyAlignment="1">
      <alignment vertical="top"/>
    </xf>
    <xf numFmtId="176" fontId="4" fillId="3" borderId="9" xfId="1" applyNumberFormat="1" applyFont="1" applyFill="1" applyBorder="1" applyAlignment="1">
      <alignment vertical="top"/>
    </xf>
    <xf numFmtId="0" fontId="4" fillId="0" borderId="5" xfId="0" applyFont="1" applyBorder="1" applyAlignment="1">
      <alignment vertical="top"/>
    </xf>
    <xf numFmtId="176" fontId="4" fillId="0" borderId="6" xfId="1" applyNumberFormat="1" applyFont="1" applyBorder="1" applyAlignment="1">
      <alignment vertical="top"/>
    </xf>
    <xf numFmtId="0" fontId="4" fillId="0" borderId="8" xfId="0" applyFont="1" applyBorder="1" applyAlignment="1">
      <alignment vertical="top"/>
    </xf>
    <xf numFmtId="176" fontId="4" fillId="0" borderId="9" xfId="1" applyNumberFormat="1" applyFont="1" applyBorder="1" applyAlignment="1">
      <alignment vertical="top"/>
    </xf>
    <xf numFmtId="0" fontId="4" fillId="3" borderId="5" xfId="0" applyFont="1" applyFill="1" applyBorder="1" applyAlignment="1">
      <alignment vertical="top"/>
    </xf>
    <xf numFmtId="176" fontId="4" fillId="3" borderId="6" xfId="1" applyNumberFormat="1" applyFont="1" applyFill="1" applyBorder="1" applyAlignment="1">
      <alignment vertical="top"/>
    </xf>
    <xf numFmtId="0" fontId="9" fillId="0" borderId="0" xfId="0" quotePrefix="1" applyFont="1">
      <alignment vertical="center"/>
    </xf>
    <xf numFmtId="0" fontId="10" fillId="0" borderId="0" xfId="0" applyFont="1" applyAlignment="1">
      <alignment vertical="top"/>
    </xf>
    <xf numFmtId="0" fontId="5" fillId="0" borderId="4" xfId="0" applyFont="1" applyBorder="1">
      <alignment vertical="center"/>
    </xf>
    <xf numFmtId="0" fontId="4" fillId="3" borderId="9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176" fontId="4" fillId="0" borderId="0" xfId="0" applyNumberFormat="1" applyFont="1" applyAlignment="1">
      <alignment vertical="top"/>
    </xf>
    <xf numFmtId="176" fontId="4" fillId="0" borderId="16" xfId="0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176" fontId="4" fillId="0" borderId="4" xfId="0" applyNumberFormat="1" applyFont="1" applyBorder="1" applyAlignment="1">
      <alignment vertical="top"/>
    </xf>
    <xf numFmtId="176" fontId="4" fillId="0" borderId="6" xfId="0" applyNumberFormat="1" applyFont="1" applyBorder="1" applyAlignment="1">
      <alignment vertical="top"/>
    </xf>
    <xf numFmtId="0" fontId="12" fillId="0" borderId="0" xfId="0" applyFont="1">
      <alignment vertical="center"/>
    </xf>
    <xf numFmtId="43" fontId="5" fillId="0" borderId="0" xfId="1" applyFont="1">
      <alignment vertical="center"/>
    </xf>
    <xf numFmtId="43" fontId="5" fillId="3" borderId="0" xfId="1" applyFont="1" applyFill="1">
      <alignment vertical="center"/>
    </xf>
    <xf numFmtId="176" fontId="5" fillId="3" borderId="0" xfId="1" applyNumberFormat="1" applyFont="1" applyFill="1">
      <alignment vertical="center"/>
    </xf>
    <xf numFmtId="9" fontId="10" fillId="3" borderId="0" xfId="1" applyNumberFormat="1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4" borderId="10" xfId="0" applyFont="1" applyFill="1" applyBorder="1">
      <alignment vertical="center"/>
    </xf>
    <xf numFmtId="9" fontId="10" fillId="4" borderId="11" xfId="1" applyNumberFormat="1" applyFont="1" applyFill="1" applyBorder="1">
      <alignment vertical="center"/>
    </xf>
    <xf numFmtId="43" fontId="5" fillId="5" borderId="0" xfId="1" applyFont="1" applyFill="1">
      <alignment vertical="center"/>
    </xf>
    <xf numFmtId="176" fontId="5" fillId="5" borderId="0" xfId="1" applyNumberFormat="1" applyFont="1" applyFill="1">
      <alignment vertical="center"/>
    </xf>
    <xf numFmtId="9" fontId="10" fillId="5" borderId="0" xfId="1" applyNumberFormat="1" applyFont="1" applyFill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0" xfId="1" applyNumberFormat="1" applyFont="1">
      <alignment vertical="center"/>
    </xf>
    <xf numFmtId="0" fontId="5" fillId="3" borderId="12" xfId="0" applyFont="1" applyFill="1" applyBorder="1">
      <alignment vertical="center"/>
    </xf>
    <xf numFmtId="9" fontId="10" fillId="3" borderId="13" xfId="1" applyNumberFormat="1" applyFont="1" applyFill="1" applyBorder="1">
      <alignment vertical="center"/>
    </xf>
    <xf numFmtId="0" fontId="5" fillId="5" borderId="14" xfId="0" applyFont="1" applyFill="1" applyBorder="1">
      <alignment vertical="center"/>
    </xf>
    <xf numFmtId="9" fontId="10" fillId="5" borderId="15" xfId="1" applyNumberFormat="1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43" fontId="5" fillId="4" borderId="0" xfId="1" applyFont="1" applyFill="1">
      <alignment vertical="center"/>
    </xf>
    <xf numFmtId="176" fontId="5" fillId="4" borderId="0" xfId="1" applyNumberFormat="1" applyFont="1" applyFill="1">
      <alignment vertical="center"/>
    </xf>
    <xf numFmtId="176" fontId="13" fillId="4" borderId="0" xfId="1" applyNumberFormat="1" applyFont="1" applyFill="1">
      <alignment vertical="center"/>
    </xf>
    <xf numFmtId="9" fontId="10" fillId="4" borderId="0" xfId="1" applyNumberFormat="1" applyFont="1" applyFill="1">
      <alignment vertical="center"/>
    </xf>
    <xf numFmtId="0" fontId="14" fillId="0" borderId="12" xfId="0" applyFont="1" applyBorder="1">
      <alignment vertical="center"/>
    </xf>
    <xf numFmtId="176" fontId="13" fillId="0" borderId="0" xfId="1" applyNumberFormat="1" applyFont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0" fillId="0" borderId="0" xfId="0" applyFont="1">
      <alignment vertical="center"/>
    </xf>
    <xf numFmtId="0" fontId="15" fillId="3" borderId="0" xfId="0" applyFont="1" applyFill="1">
      <alignment vertical="center"/>
    </xf>
    <xf numFmtId="176" fontId="15" fillId="3" borderId="0" xfId="1" applyNumberFormat="1" applyFont="1" applyFill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right" wrapText="1"/>
    </xf>
    <xf numFmtId="176" fontId="4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wrapText="1"/>
    </xf>
    <xf numFmtId="176" fontId="4" fillId="0" borderId="1" xfId="1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wrapText="1"/>
    </xf>
    <xf numFmtId="176" fontId="11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76" fontId="4" fillId="0" borderId="0" xfId="1" applyNumberFormat="1" applyFont="1" applyAlignment="1">
      <alignment wrapText="1"/>
    </xf>
    <xf numFmtId="0" fontId="4" fillId="0" borderId="0" xfId="0" applyFont="1" applyAlignment="1">
      <alignment vertical="top" wrapText="1"/>
    </xf>
    <xf numFmtId="176" fontId="4" fillId="0" borderId="0" xfId="1" applyNumberFormat="1" applyFont="1" applyAlignment="1">
      <alignment vertical="top" wrapText="1"/>
    </xf>
    <xf numFmtId="0" fontId="7" fillId="0" borderId="0" xfId="0" applyFont="1" applyAlignment="1">
      <alignment vertical="center" wrapText="1"/>
    </xf>
    <xf numFmtId="176" fontId="4" fillId="0" borderId="17" xfId="1" applyNumberFormat="1" applyFont="1" applyBorder="1" applyAlignment="1">
      <alignment horizontal="right" vertical="center" wrapText="1"/>
    </xf>
    <xf numFmtId="176" fontId="4" fillId="0" borderId="18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top"/>
    </xf>
    <xf numFmtId="0" fontId="5" fillId="3" borderId="0" xfId="0" applyFont="1" applyFill="1">
      <alignment vertical="center"/>
    </xf>
    <xf numFmtId="176" fontId="4" fillId="0" borderId="19" xfId="1" applyNumberFormat="1" applyFont="1" applyBorder="1" applyAlignment="1">
      <alignment horizontal="right" vertical="center" wrapText="1"/>
    </xf>
    <xf numFmtId="176" fontId="5" fillId="0" borderId="0" xfId="0" applyNumberFormat="1" applyFont="1">
      <alignment vertical="center"/>
    </xf>
    <xf numFmtId="176" fontId="7" fillId="0" borderId="18" xfId="0" applyNumberFormat="1" applyFont="1" applyBorder="1">
      <alignment vertical="center"/>
    </xf>
    <xf numFmtId="0" fontId="5" fillId="0" borderId="0" xfId="0" applyFont="1" applyFill="1">
      <alignment vertical="center"/>
    </xf>
    <xf numFmtId="176" fontId="4" fillId="0" borderId="0" xfId="0" applyNumberFormat="1" applyFont="1" applyFill="1" applyAlignment="1">
      <alignment vertical="top"/>
    </xf>
    <xf numFmtId="176" fontId="4" fillId="0" borderId="17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Border="1" applyAlignment="1">
      <alignment vertical="top"/>
    </xf>
    <xf numFmtId="176" fontId="4" fillId="0" borderId="16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center" wrapText="1"/>
    </xf>
    <xf numFmtId="176" fontId="4" fillId="0" borderId="0" xfId="1" applyNumberFormat="1" applyFont="1" applyFill="1" applyAlignment="1">
      <alignment horizontal="right" vertical="center" wrapText="1"/>
    </xf>
    <xf numFmtId="176" fontId="4" fillId="0" borderId="17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0" borderId="18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176" fontId="4" fillId="0" borderId="2" xfId="1" applyNumberFormat="1" applyFont="1" applyFill="1" applyBorder="1" applyAlignment="1">
      <alignment horizontal="right" vertical="center" wrapText="1"/>
    </xf>
    <xf numFmtId="176" fontId="4" fillId="0" borderId="0" xfId="1" applyNumberFormat="1" applyFont="1" applyFill="1" applyAlignment="1">
      <alignment horizontal="right" wrapText="1"/>
    </xf>
    <xf numFmtId="176" fontId="11" fillId="0" borderId="1" xfId="1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6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7" fillId="0" borderId="10" xfId="0" applyFont="1" applyBorder="1">
      <alignment vertical="center"/>
    </xf>
    <xf numFmtId="176" fontId="7" fillId="0" borderId="11" xfId="0" applyNumberFormat="1" applyFont="1" applyBorder="1">
      <alignment vertical="center"/>
    </xf>
    <xf numFmtId="0" fontId="7" fillId="0" borderId="14" xfId="0" applyFont="1" applyBorder="1">
      <alignment vertical="center"/>
    </xf>
    <xf numFmtId="176" fontId="7" fillId="0" borderId="15" xfId="0" applyNumberFormat="1" applyFont="1" applyBorder="1">
      <alignment vertical="center"/>
    </xf>
    <xf numFmtId="0" fontId="19" fillId="0" borderId="0" xfId="0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79511</xdr:colOff>
      <xdr:row>25</xdr:row>
      <xdr:rowOff>125895</xdr:rowOff>
    </xdr:from>
    <xdr:to>
      <xdr:col>5</xdr:col>
      <xdr:colOff>563216</xdr:colOff>
      <xdr:row>26</xdr:row>
      <xdr:rowOff>132521</xdr:rowOff>
    </xdr:to>
    <xdr:sp macro="" textlink="">
      <xdr:nvSpPr>
        <xdr:cNvPr id="2" name="左大括号 1">
          <a:extLst>
            <a:ext uri="{FF2B5EF4-FFF2-40B4-BE49-F238E27FC236}">
              <a16:creationId xmlns:a16="http://schemas.microsoft.com/office/drawing/2014/main" id="{CDE47C3B-6D38-49DE-51EF-5E62C3DF89A4}"/>
            </a:ext>
          </a:extLst>
        </xdr:cNvPr>
        <xdr:cNvSpPr/>
      </xdr:nvSpPr>
      <xdr:spPr>
        <a:xfrm>
          <a:off x="6626085" y="4697895"/>
          <a:ext cx="483705" cy="198783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451339</xdr:colOff>
      <xdr:row>11</xdr:row>
      <xdr:rowOff>82061</xdr:rowOff>
    </xdr:from>
    <xdr:to>
      <xdr:col>9</xdr:col>
      <xdr:colOff>990600</xdr:colOff>
      <xdr:row>13</xdr:row>
      <xdr:rowOff>175844</xdr:rowOff>
    </xdr:to>
    <xdr:sp macro="" textlink="">
      <xdr:nvSpPr>
        <xdr:cNvPr id="5" name="右大括号 4">
          <a:extLst>
            <a:ext uri="{FF2B5EF4-FFF2-40B4-BE49-F238E27FC236}">
              <a16:creationId xmlns:a16="http://schemas.microsoft.com/office/drawing/2014/main" id="{10ECE5C1-2AD6-9EB1-3B06-8D8058763467}"/>
            </a:ext>
          </a:extLst>
        </xdr:cNvPr>
        <xdr:cNvSpPr/>
      </xdr:nvSpPr>
      <xdr:spPr>
        <a:xfrm rot="5400000">
          <a:off x="4492870" y="741484"/>
          <a:ext cx="492367" cy="36986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178905</xdr:colOff>
      <xdr:row>22</xdr:row>
      <xdr:rowOff>46382</xdr:rowOff>
    </xdr:from>
    <xdr:to>
      <xdr:col>4</xdr:col>
      <xdr:colOff>577850</xdr:colOff>
      <xdr:row>33</xdr:row>
      <xdr:rowOff>133350</xdr:rowOff>
    </xdr:to>
    <xdr:sp macro="" textlink="">
      <xdr:nvSpPr>
        <xdr:cNvPr id="2" name="右大括号 1">
          <a:extLst>
            <a:ext uri="{FF2B5EF4-FFF2-40B4-BE49-F238E27FC236}">
              <a16:creationId xmlns:a16="http://schemas.microsoft.com/office/drawing/2014/main" id="{EB467757-8E16-C77D-0A34-52A10E566E52}"/>
            </a:ext>
          </a:extLst>
        </xdr:cNvPr>
        <xdr:cNvSpPr/>
      </xdr:nvSpPr>
      <xdr:spPr>
        <a:xfrm>
          <a:off x="2725255" y="4034182"/>
          <a:ext cx="398945" cy="2055468"/>
        </a:xfrm>
        <a:prstGeom prst="rightBrace">
          <a:avLst>
            <a:gd name="adj1" fmla="val 8333"/>
            <a:gd name="adj2" fmla="val 8175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698500</xdr:colOff>
      <xdr:row>22</xdr:row>
      <xdr:rowOff>114300</xdr:rowOff>
    </xdr:from>
    <xdr:to>
      <xdr:col>4</xdr:col>
      <xdr:colOff>577850</xdr:colOff>
      <xdr:row>23</xdr:row>
      <xdr:rowOff>6350</xdr:rowOff>
    </xdr:to>
    <xdr:cxnSp macro="">
      <xdr:nvCxnSpPr>
        <xdr:cNvPr id="4" name="直接箭头连接符 3">
          <a:extLst>
            <a:ext uri="{FF2B5EF4-FFF2-40B4-BE49-F238E27FC236}">
              <a16:creationId xmlns:a16="http://schemas.microsoft.com/office/drawing/2014/main" id="{30A1F853-3C08-D2E4-6CE4-03B8876F2D72}"/>
            </a:ext>
          </a:extLst>
        </xdr:cNvPr>
        <xdr:cNvCxnSpPr/>
      </xdr:nvCxnSpPr>
      <xdr:spPr>
        <a:xfrm flipV="1">
          <a:off x="2527300" y="4102100"/>
          <a:ext cx="596900" cy="69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29</xdr:row>
      <xdr:rowOff>25400</xdr:rowOff>
    </xdr:from>
    <xdr:to>
      <xdr:col>4</xdr:col>
      <xdr:colOff>609600</xdr:colOff>
      <xdr:row>29</xdr:row>
      <xdr:rowOff>38100</xdr:rowOff>
    </xdr:to>
    <xdr:cxnSp macro="">
      <xdr:nvCxnSpPr>
        <xdr:cNvPr id="6" name="直接箭头连接符 5">
          <a:extLst>
            <a:ext uri="{FF2B5EF4-FFF2-40B4-BE49-F238E27FC236}">
              <a16:creationId xmlns:a16="http://schemas.microsoft.com/office/drawing/2014/main" id="{6D9E1E68-9F9A-454B-A798-973F6020223E}"/>
            </a:ext>
          </a:extLst>
        </xdr:cNvPr>
        <xdr:cNvCxnSpPr/>
      </xdr:nvCxnSpPr>
      <xdr:spPr>
        <a:xfrm>
          <a:off x="2514600" y="5257800"/>
          <a:ext cx="64135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1EE7-21D2-43CF-BC67-3BBC6CAD812D}">
  <dimension ref="A1:K200"/>
  <sheetViews>
    <sheetView zoomScale="115" zoomScaleNormal="115" workbookViewId="0">
      <selection activeCell="D9" sqref="D9"/>
    </sheetView>
  </sheetViews>
  <sheetFormatPr defaultRowHeight="13.8" x14ac:dyDescent="0.25"/>
  <cols>
    <col min="1" max="1" width="34.5546875" style="3" customWidth="1"/>
    <col min="2" max="2" width="15.33203125" style="3" bestFit="1" customWidth="1"/>
    <col min="3" max="3" width="8.88671875" style="3"/>
    <col min="4" max="11" width="17.88671875" style="3" customWidth="1"/>
    <col min="12" max="16384" width="8.88671875" style="3"/>
  </cols>
  <sheetData>
    <row r="1" spans="1:11" x14ac:dyDescent="0.25">
      <c r="A1" s="60"/>
      <c r="B1" s="61" t="s">
        <v>0</v>
      </c>
    </row>
    <row r="2" spans="1:11" ht="42.6" customHeight="1" x14ac:dyDescent="0.25">
      <c r="A2" s="62" t="s">
        <v>1</v>
      </c>
      <c r="B2" s="63"/>
      <c r="D2" s="73" t="str">
        <f>Workings!A1</f>
        <v>(w1) Investment adjustments</v>
      </c>
      <c r="E2" s="73" t="str">
        <f>Workings!A24</f>
        <v>(w2) FV adjustment -PPE</v>
      </c>
      <c r="F2" s="73" t="str">
        <f>Workings!A31</f>
        <v>(w3) FV adjustment -Inventory</v>
      </c>
      <c r="G2" s="73" t="str">
        <f>Workings!A36</f>
        <v>(w4) FV adjustment -CL</v>
      </c>
      <c r="H2" s="73" t="str">
        <f>Workings!A51</f>
        <v>(w6) FA/AMC</v>
      </c>
      <c r="I2" s="73"/>
      <c r="J2" s="73"/>
      <c r="K2" s="73"/>
    </row>
    <row r="3" spans="1:11" x14ac:dyDescent="0.25">
      <c r="A3" s="62" t="s">
        <v>2</v>
      </c>
      <c r="B3" s="63"/>
      <c r="D3" s="64"/>
      <c r="E3" s="64"/>
      <c r="F3" s="64"/>
      <c r="G3" s="64"/>
      <c r="H3" s="64"/>
      <c r="I3" s="64"/>
      <c r="J3" s="64"/>
      <c r="K3" s="64"/>
    </row>
    <row r="4" spans="1:11" s="81" customFormat="1" x14ac:dyDescent="0.25">
      <c r="A4" s="87" t="s">
        <v>3</v>
      </c>
      <c r="B4" s="88">
        <v>90000</v>
      </c>
      <c r="D4" s="88"/>
      <c r="E4" s="88">
        <f>+Workings!E24-Workings!E28</f>
        <v>900</v>
      </c>
      <c r="F4" s="88"/>
      <c r="G4" s="88"/>
      <c r="H4" s="88"/>
      <c r="I4" s="88">
        <f>SUM(B4:H4)</f>
        <v>90900</v>
      </c>
      <c r="J4" s="88"/>
      <c r="K4" s="88"/>
    </row>
    <row r="5" spans="1:11" s="81" customFormat="1" x14ac:dyDescent="0.25">
      <c r="A5" s="87" t="s">
        <v>4</v>
      </c>
      <c r="B5" s="88">
        <v>36000</v>
      </c>
      <c r="D5" s="88">
        <f>+Workings!E7-Workings!E19</f>
        <v>2300</v>
      </c>
      <c r="E5" s="88">
        <f>-Workings!E26</f>
        <v>-1000</v>
      </c>
      <c r="F5" s="88">
        <f>-Workings!E34</f>
        <v>-200</v>
      </c>
      <c r="G5" s="88">
        <f>Workings!E38</f>
        <v>160</v>
      </c>
      <c r="H5" s="88"/>
      <c r="I5" s="88">
        <f t="shared" ref="I5:I6" si="0">SUM(B5:H5)</f>
        <v>37260</v>
      </c>
      <c r="J5" s="88"/>
      <c r="K5" s="88"/>
    </row>
    <row r="6" spans="1:11" s="81" customFormat="1" x14ac:dyDescent="0.25">
      <c r="A6" s="87" t="s">
        <v>5</v>
      </c>
      <c r="B6" s="88">
        <v>10000</v>
      </c>
      <c r="D6" s="88"/>
      <c r="E6" s="88"/>
      <c r="F6" s="88"/>
      <c r="G6" s="88"/>
      <c r="H6" s="88">
        <f>-Workings!E54</f>
        <v>-929.70521541950075</v>
      </c>
      <c r="I6" s="89">
        <f t="shared" si="0"/>
        <v>9070.2947845804993</v>
      </c>
      <c r="J6" s="88"/>
      <c r="K6" s="88"/>
    </row>
    <row r="7" spans="1:11" s="81" customFormat="1" x14ac:dyDescent="0.25">
      <c r="A7" s="90"/>
      <c r="B7" s="91">
        <v>136000</v>
      </c>
      <c r="D7" s="88"/>
      <c r="E7" s="88"/>
      <c r="F7" s="88"/>
      <c r="G7" s="88"/>
      <c r="H7" s="88"/>
      <c r="I7" s="92">
        <f>SUM(I4:I6)</f>
        <v>137230.2947845805</v>
      </c>
      <c r="J7" s="88"/>
      <c r="K7" s="88"/>
    </row>
    <row r="8" spans="1:11" s="81" customFormat="1" x14ac:dyDescent="0.25">
      <c r="A8" s="93" t="s">
        <v>6</v>
      </c>
      <c r="D8" s="88"/>
      <c r="E8" s="88"/>
      <c r="F8" s="88"/>
      <c r="G8" s="88"/>
      <c r="H8" s="88"/>
      <c r="I8" s="88"/>
      <c r="J8" s="88"/>
      <c r="K8" s="88"/>
    </row>
    <row r="9" spans="1:11" s="81" customFormat="1" x14ac:dyDescent="0.25">
      <c r="A9" s="87" t="s">
        <v>7</v>
      </c>
      <c r="B9" s="94">
        <v>28000</v>
      </c>
      <c r="D9" s="88"/>
      <c r="E9" s="88"/>
      <c r="F9" s="88"/>
      <c r="G9" s="88"/>
      <c r="H9" s="88"/>
      <c r="I9" s="88">
        <f>SUM(B9:H9)</f>
        <v>28000</v>
      </c>
      <c r="J9" s="88"/>
      <c r="K9" s="88"/>
    </row>
    <row r="10" spans="1:11" s="81" customFormat="1" x14ac:dyDescent="0.25">
      <c r="A10" s="87" t="s">
        <v>8</v>
      </c>
      <c r="B10" s="88">
        <v>32000</v>
      </c>
      <c r="D10" s="88"/>
      <c r="E10" s="88"/>
      <c r="F10" s="88"/>
      <c r="G10" s="88"/>
      <c r="H10" s="88"/>
      <c r="I10" s="88">
        <f t="shared" ref="I10:I11" si="1">SUM(B10:H10)</f>
        <v>32000</v>
      </c>
      <c r="J10" s="88"/>
      <c r="K10" s="88"/>
    </row>
    <row r="11" spans="1:11" s="81" customFormat="1" x14ac:dyDescent="0.25">
      <c r="A11" s="87" t="s">
        <v>9</v>
      </c>
      <c r="B11" s="95">
        <v>9000</v>
      </c>
      <c r="D11" s="88"/>
      <c r="E11" s="88"/>
      <c r="F11" s="88"/>
      <c r="G11" s="88"/>
      <c r="H11" s="88"/>
      <c r="I11" s="89">
        <f t="shared" si="1"/>
        <v>9000</v>
      </c>
      <c r="J11" s="88"/>
      <c r="K11" s="88"/>
    </row>
    <row r="12" spans="1:11" s="81" customFormat="1" x14ac:dyDescent="0.25">
      <c r="A12" s="90"/>
      <c r="B12" s="95">
        <v>69000</v>
      </c>
      <c r="D12" s="88"/>
      <c r="E12" s="88"/>
      <c r="F12" s="88"/>
      <c r="G12" s="88"/>
      <c r="H12" s="88"/>
      <c r="I12" s="89">
        <f>SUM(I9:I11)</f>
        <v>69000</v>
      </c>
      <c r="J12" s="88"/>
      <c r="K12" s="88"/>
    </row>
    <row r="13" spans="1:11" s="81" customFormat="1" x14ac:dyDescent="0.25">
      <c r="A13" s="90"/>
      <c r="B13" s="96"/>
      <c r="D13" s="88"/>
      <c r="E13" s="88"/>
      <c r="F13" s="88"/>
      <c r="G13" s="88"/>
      <c r="H13" s="88"/>
      <c r="I13" s="88"/>
      <c r="J13" s="88"/>
      <c r="K13" s="88"/>
    </row>
    <row r="14" spans="1:11" s="81" customFormat="1" x14ac:dyDescent="0.25">
      <c r="A14" s="93" t="s">
        <v>10</v>
      </c>
      <c r="B14" s="97">
        <v>205000</v>
      </c>
      <c r="D14" s="88"/>
      <c r="E14" s="88"/>
      <c r="F14" s="88"/>
      <c r="G14" s="88"/>
      <c r="H14" s="88"/>
      <c r="I14" s="97">
        <f>I7+I12</f>
        <v>206230.2947845805</v>
      </c>
      <c r="J14" s="88"/>
      <c r="K14" s="88"/>
    </row>
    <row r="15" spans="1:11" s="81" customFormat="1" x14ac:dyDescent="0.25">
      <c r="A15" s="90"/>
      <c r="B15" s="96"/>
      <c r="D15" s="88"/>
      <c r="E15" s="88"/>
      <c r="F15" s="88"/>
      <c r="G15" s="88"/>
      <c r="H15" s="88"/>
      <c r="I15" s="88"/>
      <c r="J15" s="88"/>
      <c r="K15" s="88"/>
    </row>
    <row r="16" spans="1:11" s="81" customFormat="1" x14ac:dyDescent="0.25">
      <c r="A16" s="93" t="s">
        <v>11</v>
      </c>
      <c r="B16" s="96"/>
      <c r="D16" s="88"/>
      <c r="E16" s="88"/>
      <c r="F16" s="88"/>
      <c r="G16" s="88"/>
      <c r="H16" s="88"/>
      <c r="I16" s="88"/>
      <c r="J16" s="88"/>
      <c r="K16" s="88"/>
    </row>
    <row r="17" spans="1:11" s="81" customFormat="1" ht="27.6" x14ac:dyDescent="0.25">
      <c r="A17" s="93" t="s">
        <v>12</v>
      </c>
      <c r="B17" s="96"/>
      <c r="D17" s="88"/>
      <c r="E17" s="88"/>
      <c r="F17" s="88"/>
      <c r="G17" s="88"/>
      <c r="H17" s="88"/>
      <c r="I17" s="88"/>
      <c r="J17" s="88"/>
      <c r="K17" s="88"/>
    </row>
    <row r="18" spans="1:11" s="81" customFormat="1" x14ac:dyDescent="0.25">
      <c r="A18" s="87" t="s">
        <v>13</v>
      </c>
      <c r="B18" s="88">
        <v>50000</v>
      </c>
      <c r="D18" s="88"/>
      <c r="E18" s="88"/>
      <c r="F18" s="88"/>
      <c r="G18" s="88"/>
      <c r="H18" s="88"/>
      <c r="I18" s="88">
        <f>SUM(B18:H18)</f>
        <v>50000</v>
      </c>
      <c r="J18" s="88"/>
      <c r="K18" s="88"/>
    </row>
    <row r="19" spans="1:11" s="81" customFormat="1" x14ac:dyDescent="0.25">
      <c r="A19" s="98" t="s">
        <v>105</v>
      </c>
      <c r="B19" s="88"/>
      <c r="D19" s="88">
        <f>Workings!E8</f>
        <v>3000</v>
      </c>
      <c r="E19" s="88"/>
      <c r="F19" s="88"/>
      <c r="G19" s="88"/>
      <c r="H19" s="88"/>
      <c r="I19" s="88">
        <f t="shared" ref="I19:I24" si="2">SUM(B19:H19)</f>
        <v>3000</v>
      </c>
      <c r="J19" s="88"/>
      <c r="K19" s="88"/>
    </row>
    <row r="20" spans="1:11" s="81" customFormat="1" x14ac:dyDescent="0.25">
      <c r="A20" s="87" t="s">
        <v>14</v>
      </c>
      <c r="B20" s="88">
        <v>8000</v>
      </c>
      <c r="D20" s="88"/>
      <c r="E20" s="88"/>
      <c r="F20" s="88"/>
      <c r="G20" s="88"/>
      <c r="H20" s="88"/>
      <c r="I20" s="88">
        <f t="shared" si="2"/>
        <v>8000</v>
      </c>
      <c r="J20" s="88"/>
      <c r="K20" s="88"/>
    </row>
    <row r="21" spans="1:11" s="81" customFormat="1" x14ac:dyDescent="0.25">
      <c r="A21" s="87" t="s">
        <v>15</v>
      </c>
      <c r="B21" s="95">
        <v>34000</v>
      </c>
      <c r="D21" s="88">
        <f>-Workings!E17</f>
        <v>-700</v>
      </c>
      <c r="E21" s="88">
        <f>-Workings!H26</f>
        <v>-75</v>
      </c>
      <c r="F21" s="88">
        <f>-Workings!I35</f>
        <v>-150</v>
      </c>
      <c r="G21" s="88">
        <f>Workings!I42</f>
        <v>120</v>
      </c>
      <c r="H21" s="88">
        <f>-Workings!E53</f>
        <v>-929.70521541950075</v>
      </c>
      <c r="I21" s="89">
        <f t="shared" si="2"/>
        <v>32265.294784580499</v>
      </c>
      <c r="J21" s="88"/>
      <c r="K21" s="88"/>
    </row>
    <row r="22" spans="1:11" s="81" customFormat="1" x14ac:dyDescent="0.25">
      <c r="A22" s="90"/>
      <c r="B22" s="88">
        <v>92000</v>
      </c>
      <c r="D22" s="88"/>
      <c r="E22" s="88"/>
      <c r="F22" s="88"/>
      <c r="G22" s="88"/>
      <c r="H22" s="88"/>
      <c r="I22" s="88">
        <f>SUM(I18:I21)</f>
        <v>93265.294784580503</v>
      </c>
      <c r="J22" s="88"/>
      <c r="K22" s="88"/>
    </row>
    <row r="23" spans="1:11" s="81" customFormat="1" x14ac:dyDescent="0.25">
      <c r="A23" s="90"/>
      <c r="B23" s="96"/>
      <c r="D23" s="88"/>
      <c r="E23" s="88"/>
      <c r="F23" s="88"/>
      <c r="G23" s="88"/>
      <c r="H23" s="88"/>
      <c r="I23" s="88"/>
      <c r="J23" s="88"/>
      <c r="K23" s="88"/>
    </row>
    <row r="24" spans="1:11" s="81" customFormat="1" x14ac:dyDescent="0.25">
      <c r="A24" s="87" t="s">
        <v>16</v>
      </c>
      <c r="B24" s="95">
        <v>24000</v>
      </c>
      <c r="D24" s="88"/>
      <c r="E24" s="88">
        <f>-Workings!H27</f>
        <v>-25</v>
      </c>
      <c r="F24" s="88">
        <f>-Workings!I36</f>
        <v>-50</v>
      </c>
      <c r="G24" s="88">
        <f>Workings!I43</f>
        <v>40</v>
      </c>
      <c r="H24" s="88"/>
      <c r="I24" s="89">
        <f t="shared" si="2"/>
        <v>23965</v>
      </c>
      <c r="J24" s="88"/>
      <c r="K24" s="88"/>
    </row>
    <row r="25" spans="1:11" x14ac:dyDescent="0.25">
      <c r="A25" s="62" t="s">
        <v>17</v>
      </c>
      <c r="B25" s="78">
        <v>116000</v>
      </c>
      <c r="D25" s="64"/>
      <c r="E25" s="64"/>
      <c r="F25" s="64"/>
      <c r="G25" s="64"/>
      <c r="H25" s="64"/>
      <c r="I25" s="75">
        <f>SUM(I22:I24)</f>
        <v>117230.2947845805</v>
      </c>
      <c r="J25" s="64"/>
      <c r="K25" s="64"/>
    </row>
    <row r="26" spans="1:11" x14ac:dyDescent="0.25">
      <c r="A26" s="65"/>
      <c r="B26" s="67"/>
      <c r="D26" s="64"/>
      <c r="E26" s="64"/>
      <c r="F26" s="64"/>
      <c r="G26" s="64"/>
      <c r="H26" s="64"/>
      <c r="I26" s="64"/>
      <c r="J26" s="64"/>
      <c r="K26" s="64"/>
    </row>
    <row r="27" spans="1:11" x14ac:dyDescent="0.25">
      <c r="A27" s="62" t="s">
        <v>18</v>
      </c>
      <c r="B27" s="67"/>
      <c r="I27" s="64"/>
    </row>
    <row r="28" spans="1:11" x14ac:dyDescent="0.25">
      <c r="A28" s="62" t="s">
        <v>19</v>
      </c>
      <c r="B28" s="64">
        <v>40000</v>
      </c>
      <c r="I28" s="64">
        <f t="shared" ref="I28:I29" si="3">SUM(B28:H28)</f>
        <v>40000</v>
      </c>
    </row>
    <row r="29" spans="1:11" x14ac:dyDescent="0.25">
      <c r="A29" s="62" t="s">
        <v>20</v>
      </c>
      <c r="B29" s="64">
        <v>49000</v>
      </c>
      <c r="I29" s="74">
        <f t="shared" si="3"/>
        <v>49000</v>
      </c>
    </row>
    <row r="30" spans="1:11" x14ac:dyDescent="0.25">
      <c r="A30" s="62" t="s">
        <v>21</v>
      </c>
      <c r="B30" s="66">
        <v>89000</v>
      </c>
      <c r="I30" s="75">
        <f>SUM(I28:I29)</f>
        <v>89000</v>
      </c>
    </row>
    <row r="31" spans="1:11" x14ac:dyDescent="0.25">
      <c r="A31" s="65"/>
      <c r="B31" s="64"/>
    </row>
    <row r="32" spans="1:11" x14ac:dyDescent="0.25">
      <c r="A32" s="62" t="s">
        <v>22</v>
      </c>
      <c r="B32" s="68">
        <v>205000</v>
      </c>
      <c r="I32" s="80">
        <f>I25+I30</f>
        <v>206230.2947845805</v>
      </c>
    </row>
    <row r="33" spans="1:11" x14ac:dyDescent="0.25">
      <c r="A33" s="69"/>
      <c r="B33" s="70"/>
    </row>
    <row r="34" spans="1:11" x14ac:dyDescent="0.25">
      <c r="A34" s="71"/>
      <c r="B34" s="72"/>
    </row>
    <row r="40" spans="1:11" x14ac:dyDescent="0.25">
      <c r="D40" s="2"/>
      <c r="E40" s="2"/>
      <c r="F40" s="2"/>
      <c r="G40" s="2"/>
      <c r="H40" s="2"/>
      <c r="I40" s="2"/>
      <c r="J40" s="2"/>
      <c r="K40" s="2"/>
    </row>
    <row r="50" spans="1:2" x14ac:dyDescent="0.25">
      <c r="A50" s="71"/>
      <c r="B50" s="72"/>
    </row>
    <row r="51" spans="1:2" x14ac:dyDescent="0.25">
      <c r="A51" s="71"/>
      <c r="B51" s="72"/>
    </row>
    <row r="52" spans="1:2" x14ac:dyDescent="0.25">
      <c r="A52" s="71"/>
      <c r="B52" s="72"/>
    </row>
    <row r="53" spans="1:2" x14ac:dyDescent="0.25">
      <c r="A53" s="71"/>
      <c r="B53" s="72"/>
    </row>
    <row r="54" spans="1:2" x14ac:dyDescent="0.25">
      <c r="A54" s="71"/>
      <c r="B54" s="72"/>
    </row>
    <row r="55" spans="1:2" x14ac:dyDescent="0.25">
      <c r="A55" s="71"/>
      <c r="B55" s="72"/>
    </row>
    <row r="56" spans="1:2" x14ac:dyDescent="0.25">
      <c r="A56" s="71"/>
      <c r="B56" s="72"/>
    </row>
    <row r="57" spans="1:2" x14ac:dyDescent="0.25">
      <c r="A57" s="71"/>
      <c r="B57" s="72"/>
    </row>
    <row r="58" spans="1:2" x14ac:dyDescent="0.25">
      <c r="A58" s="71"/>
      <c r="B58" s="71"/>
    </row>
    <row r="59" spans="1:2" x14ac:dyDescent="0.25">
      <c r="A59" s="71"/>
      <c r="B59" s="71"/>
    </row>
    <row r="60" spans="1:2" x14ac:dyDescent="0.25">
      <c r="A60" s="71"/>
      <c r="B60" s="71"/>
    </row>
    <row r="61" spans="1:2" x14ac:dyDescent="0.25">
      <c r="A61" s="71"/>
      <c r="B61" s="71"/>
    </row>
    <row r="62" spans="1:2" x14ac:dyDescent="0.25">
      <c r="A62" s="71"/>
      <c r="B62" s="71"/>
    </row>
    <row r="63" spans="1:2" x14ac:dyDescent="0.25">
      <c r="A63" s="71"/>
      <c r="B63" s="71"/>
    </row>
    <row r="64" spans="1:2" x14ac:dyDescent="0.25">
      <c r="A64" s="71"/>
      <c r="B64" s="71"/>
    </row>
    <row r="65" spans="1:2" x14ac:dyDescent="0.25">
      <c r="A65" s="71"/>
      <c r="B65" s="71"/>
    </row>
    <row r="66" spans="1:2" x14ac:dyDescent="0.25">
      <c r="A66" s="71"/>
      <c r="B66" s="71"/>
    </row>
    <row r="67" spans="1:2" x14ac:dyDescent="0.25">
      <c r="A67" s="71"/>
      <c r="B67" s="71"/>
    </row>
    <row r="68" spans="1:2" x14ac:dyDescent="0.25">
      <c r="A68" s="71"/>
      <c r="B68" s="71"/>
    </row>
    <row r="69" spans="1:2" x14ac:dyDescent="0.25">
      <c r="A69" s="71"/>
      <c r="B69" s="71"/>
    </row>
    <row r="70" spans="1:2" x14ac:dyDescent="0.25">
      <c r="A70" s="71"/>
      <c r="B70" s="71"/>
    </row>
    <row r="71" spans="1:2" x14ac:dyDescent="0.25">
      <c r="A71" s="71"/>
      <c r="B71" s="71"/>
    </row>
    <row r="72" spans="1:2" x14ac:dyDescent="0.25">
      <c r="A72" s="71"/>
      <c r="B72" s="71"/>
    </row>
    <row r="73" spans="1:2" x14ac:dyDescent="0.25">
      <c r="A73" s="71"/>
      <c r="B73" s="71"/>
    </row>
    <row r="74" spans="1:2" x14ac:dyDescent="0.25">
      <c r="A74" s="71"/>
      <c r="B74" s="71"/>
    </row>
    <row r="75" spans="1:2" x14ac:dyDescent="0.25">
      <c r="A75" s="71"/>
      <c r="B75" s="71"/>
    </row>
    <row r="76" spans="1:2" x14ac:dyDescent="0.25">
      <c r="A76" s="71"/>
      <c r="B76" s="71"/>
    </row>
    <row r="77" spans="1:2" x14ac:dyDescent="0.25">
      <c r="A77" s="71"/>
      <c r="B77" s="71"/>
    </row>
    <row r="78" spans="1:2" x14ac:dyDescent="0.25">
      <c r="A78" s="71"/>
      <c r="B78" s="71"/>
    </row>
    <row r="79" spans="1:2" x14ac:dyDescent="0.25">
      <c r="A79" s="71"/>
      <c r="B79" s="71"/>
    </row>
    <row r="80" spans="1:2" x14ac:dyDescent="0.25">
      <c r="A80" s="71"/>
      <c r="B80" s="71"/>
    </row>
    <row r="81" spans="1:2" x14ac:dyDescent="0.25">
      <c r="A81" s="71"/>
      <c r="B81" s="71"/>
    </row>
    <row r="82" spans="1:2" x14ac:dyDescent="0.25">
      <c r="A82" s="71"/>
      <c r="B82" s="71"/>
    </row>
    <row r="83" spans="1:2" x14ac:dyDescent="0.25">
      <c r="A83" s="71"/>
      <c r="B83" s="71"/>
    </row>
    <row r="84" spans="1:2" x14ac:dyDescent="0.25">
      <c r="A84" s="71"/>
      <c r="B84" s="71"/>
    </row>
    <row r="85" spans="1:2" x14ac:dyDescent="0.25">
      <c r="A85" s="71"/>
      <c r="B85" s="71"/>
    </row>
    <row r="86" spans="1:2" x14ac:dyDescent="0.25">
      <c r="A86" s="71"/>
      <c r="B86" s="71"/>
    </row>
    <row r="87" spans="1:2" x14ac:dyDescent="0.25">
      <c r="A87" s="71"/>
      <c r="B87" s="71"/>
    </row>
    <row r="88" spans="1:2" x14ac:dyDescent="0.25">
      <c r="A88" s="71"/>
      <c r="B88" s="71"/>
    </row>
    <row r="89" spans="1:2" x14ac:dyDescent="0.25">
      <c r="A89" s="71"/>
      <c r="B89" s="71"/>
    </row>
    <row r="90" spans="1:2" x14ac:dyDescent="0.25">
      <c r="A90" s="71"/>
      <c r="B90" s="71"/>
    </row>
    <row r="91" spans="1:2" x14ac:dyDescent="0.25">
      <c r="A91" s="71"/>
      <c r="B91" s="71"/>
    </row>
    <row r="92" spans="1:2" x14ac:dyDescent="0.25">
      <c r="A92" s="71"/>
      <c r="B92" s="71"/>
    </row>
    <row r="93" spans="1:2" x14ac:dyDescent="0.25">
      <c r="A93" s="71"/>
      <c r="B93" s="71"/>
    </row>
    <row r="94" spans="1:2" x14ac:dyDescent="0.25">
      <c r="A94" s="71"/>
      <c r="B94" s="71"/>
    </row>
    <row r="95" spans="1:2" x14ac:dyDescent="0.25">
      <c r="A95" s="71"/>
      <c r="B95" s="71"/>
    </row>
    <row r="96" spans="1:2" x14ac:dyDescent="0.25">
      <c r="A96" s="71"/>
      <c r="B96" s="71"/>
    </row>
    <row r="97" spans="1:2" x14ac:dyDescent="0.25">
      <c r="A97" s="71"/>
      <c r="B97" s="71"/>
    </row>
    <row r="98" spans="1:2" x14ac:dyDescent="0.25">
      <c r="A98" s="71"/>
      <c r="B98" s="71"/>
    </row>
    <row r="99" spans="1:2" x14ac:dyDescent="0.25">
      <c r="A99" s="71"/>
      <c r="B99" s="71"/>
    </row>
    <row r="100" spans="1:2" x14ac:dyDescent="0.25">
      <c r="A100" s="71"/>
      <c r="B100" s="71"/>
    </row>
    <row r="101" spans="1:2" x14ac:dyDescent="0.25">
      <c r="A101" s="71"/>
      <c r="B101" s="71"/>
    </row>
    <row r="102" spans="1:2" x14ac:dyDescent="0.25">
      <c r="A102" s="71"/>
      <c r="B102" s="71"/>
    </row>
    <row r="103" spans="1:2" x14ac:dyDescent="0.25">
      <c r="A103" s="71"/>
      <c r="B103" s="71"/>
    </row>
    <row r="104" spans="1:2" x14ac:dyDescent="0.25">
      <c r="A104" s="71"/>
      <c r="B104" s="71"/>
    </row>
    <row r="105" spans="1:2" x14ac:dyDescent="0.25">
      <c r="A105" s="71"/>
      <c r="B105" s="71"/>
    </row>
    <row r="106" spans="1:2" x14ac:dyDescent="0.25">
      <c r="A106" s="71"/>
      <c r="B106" s="71"/>
    </row>
    <row r="107" spans="1:2" x14ac:dyDescent="0.25">
      <c r="A107" s="71"/>
      <c r="B107" s="71"/>
    </row>
    <row r="108" spans="1:2" x14ac:dyDescent="0.25">
      <c r="A108" s="71"/>
      <c r="B108" s="71"/>
    </row>
    <row r="109" spans="1:2" x14ac:dyDescent="0.25">
      <c r="A109" s="71"/>
      <c r="B109" s="71"/>
    </row>
    <row r="110" spans="1:2" x14ac:dyDescent="0.25">
      <c r="A110" s="71"/>
      <c r="B110" s="71"/>
    </row>
    <row r="111" spans="1:2" x14ac:dyDescent="0.25">
      <c r="A111" s="71"/>
      <c r="B111" s="71"/>
    </row>
    <row r="112" spans="1:2" x14ac:dyDescent="0.25">
      <c r="A112" s="71"/>
      <c r="B112" s="71"/>
    </row>
    <row r="113" spans="1:2" x14ac:dyDescent="0.25">
      <c r="A113" s="71"/>
      <c r="B113" s="71"/>
    </row>
    <row r="114" spans="1:2" x14ac:dyDescent="0.25">
      <c r="A114" s="71"/>
      <c r="B114" s="71"/>
    </row>
    <row r="115" spans="1:2" x14ac:dyDescent="0.25">
      <c r="A115" s="71"/>
      <c r="B115" s="71"/>
    </row>
    <row r="116" spans="1:2" x14ac:dyDescent="0.25">
      <c r="A116" s="71"/>
      <c r="B116" s="71"/>
    </row>
    <row r="117" spans="1:2" x14ac:dyDescent="0.25">
      <c r="A117" s="71"/>
      <c r="B117" s="71"/>
    </row>
    <row r="118" spans="1:2" x14ac:dyDescent="0.25">
      <c r="A118" s="71"/>
      <c r="B118" s="71"/>
    </row>
    <row r="119" spans="1:2" x14ac:dyDescent="0.25">
      <c r="A119" s="71"/>
      <c r="B119" s="71"/>
    </row>
    <row r="120" spans="1:2" x14ac:dyDescent="0.25">
      <c r="A120" s="71"/>
      <c r="B120" s="71"/>
    </row>
    <row r="121" spans="1:2" x14ac:dyDescent="0.25">
      <c r="A121" s="71"/>
      <c r="B121" s="71"/>
    </row>
    <row r="122" spans="1:2" x14ac:dyDescent="0.25">
      <c r="A122" s="71"/>
      <c r="B122" s="71"/>
    </row>
    <row r="123" spans="1:2" x14ac:dyDescent="0.25">
      <c r="A123" s="71"/>
      <c r="B123" s="71"/>
    </row>
    <row r="124" spans="1:2" x14ac:dyDescent="0.25">
      <c r="A124" s="71"/>
      <c r="B124" s="71"/>
    </row>
    <row r="125" spans="1:2" x14ac:dyDescent="0.25">
      <c r="A125" s="71"/>
      <c r="B125" s="71"/>
    </row>
    <row r="126" spans="1:2" x14ac:dyDescent="0.25">
      <c r="A126" s="71"/>
      <c r="B126" s="71"/>
    </row>
    <row r="127" spans="1:2" x14ac:dyDescent="0.25">
      <c r="A127" s="71"/>
      <c r="B127" s="71"/>
    </row>
    <row r="128" spans="1:2" x14ac:dyDescent="0.25">
      <c r="A128" s="71"/>
      <c r="B128" s="71"/>
    </row>
    <row r="129" spans="1:2" x14ac:dyDescent="0.25">
      <c r="A129" s="71"/>
      <c r="B129" s="71"/>
    </row>
    <row r="130" spans="1:2" x14ac:dyDescent="0.25">
      <c r="A130" s="71"/>
      <c r="B130" s="71"/>
    </row>
    <row r="131" spans="1:2" x14ac:dyDescent="0.25">
      <c r="A131" s="71"/>
      <c r="B131" s="71"/>
    </row>
    <row r="132" spans="1:2" x14ac:dyDescent="0.25">
      <c r="A132" s="71"/>
      <c r="B132" s="71"/>
    </row>
    <row r="133" spans="1:2" x14ac:dyDescent="0.25">
      <c r="A133" s="71"/>
      <c r="B133" s="71"/>
    </row>
    <row r="134" spans="1:2" x14ac:dyDescent="0.25">
      <c r="A134" s="71"/>
      <c r="B134" s="71"/>
    </row>
    <row r="135" spans="1:2" x14ac:dyDescent="0.25">
      <c r="A135" s="71"/>
      <c r="B135" s="71"/>
    </row>
    <row r="136" spans="1:2" x14ac:dyDescent="0.25">
      <c r="A136" s="71"/>
      <c r="B136" s="71"/>
    </row>
    <row r="137" spans="1:2" x14ac:dyDescent="0.25">
      <c r="A137" s="71"/>
      <c r="B137" s="71"/>
    </row>
    <row r="138" spans="1:2" x14ac:dyDescent="0.25">
      <c r="A138" s="71"/>
      <c r="B138" s="71"/>
    </row>
    <row r="139" spans="1:2" x14ac:dyDescent="0.25">
      <c r="A139" s="71"/>
      <c r="B139" s="71"/>
    </row>
    <row r="140" spans="1:2" x14ac:dyDescent="0.25">
      <c r="A140" s="71"/>
      <c r="B140" s="71"/>
    </row>
    <row r="141" spans="1:2" x14ac:dyDescent="0.25">
      <c r="A141" s="71"/>
      <c r="B141" s="71"/>
    </row>
    <row r="142" spans="1:2" x14ac:dyDescent="0.25">
      <c r="A142" s="71"/>
      <c r="B142" s="71"/>
    </row>
    <row r="143" spans="1:2" x14ac:dyDescent="0.25">
      <c r="A143" s="71"/>
      <c r="B143" s="71"/>
    </row>
    <row r="144" spans="1:2" x14ac:dyDescent="0.25">
      <c r="A144" s="71"/>
      <c r="B144" s="71"/>
    </row>
    <row r="145" spans="1:2" x14ac:dyDescent="0.25">
      <c r="A145" s="71"/>
      <c r="B145" s="71"/>
    </row>
    <row r="146" spans="1:2" x14ac:dyDescent="0.25">
      <c r="A146" s="71"/>
      <c r="B146" s="71"/>
    </row>
    <row r="147" spans="1:2" x14ac:dyDescent="0.25">
      <c r="A147" s="71"/>
      <c r="B147" s="71"/>
    </row>
    <row r="148" spans="1:2" x14ac:dyDescent="0.25">
      <c r="A148" s="71"/>
      <c r="B148" s="71"/>
    </row>
    <row r="149" spans="1:2" x14ac:dyDescent="0.25">
      <c r="A149" s="71"/>
      <c r="B149" s="71"/>
    </row>
    <row r="150" spans="1:2" x14ac:dyDescent="0.25">
      <c r="A150" s="71"/>
      <c r="B150" s="71"/>
    </row>
    <row r="151" spans="1:2" x14ac:dyDescent="0.25">
      <c r="A151" s="71"/>
      <c r="B151" s="71"/>
    </row>
    <row r="152" spans="1:2" x14ac:dyDescent="0.25">
      <c r="A152" s="71"/>
      <c r="B152" s="71"/>
    </row>
    <row r="153" spans="1:2" x14ac:dyDescent="0.25">
      <c r="A153" s="71"/>
      <c r="B153" s="71"/>
    </row>
    <row r="154" spans="1:2" x14ac:dyDescent="0.25">
      <c r="A154" s="71"/>
      <c r="B154" s="71"/>
    </row>
    <row r="155" spans="1:2" x14ac:dyDescent="0.25">
      <c r="A155" s="71"/>
      <c r="B155" s="71"/>
    </row>
    <row r="156" spans="1:2" x14ac:dyDescent="0.25">
      <c r="A156" s="71"/>
      <c r="B156" s="71"/>
    </row>
    <row r="157" spans="1:2" x14ac:dyDescent="0.25">
      <c r="A157" s="71"/>
      <c r="B157" s="71"/>
    </row>
    <row r="158" spans="1:2" x14ac:dyDescent="0.25">
      <c r="A158" s="71"/>
      <c r="B158" s="71"/>
    </row>
    <row r="159" spans="1:2" x14ac:dyDescent="0.25">
      <c r="A159" s="71"/>
      <c r="B159" s="71"/>
    </row>
    <row r="160" spans="1:2" x14ac:dyDescent="0.25">
      <c r="A160" s="71"/>
      <c r="B160" s="71"/>
    </row>
    <row r="161" spans="1:2" x14ac:dyDescent="0.25">
      <c r="A161" s="71"/>
      <c r="B161" s="71"/>
    </row>
    <row r="162" spans="1:2" x14ac:dyDescent="0.25">
      <c r="A162" s="71"/>
      <c r="B162" s="71"/>
    </row>
    <row r="163" spans="1:2" x14ac:dyDescent="0.25">
      <c r="A163" s="71"/>
      <c r="B163" s="71"/>
    </row>
    <row r="164" spans="1:2" x14ac:dyDescent="0.25">
      <c r="A164" s="71"/>
      <c r="B164" s="71"/>
    </row>
    <row r="165" spans="1:2" x14ac:dyDescent="0.25">
      <c r="A165" s="71"/>
      <c r="B165" s="71"/>
    </row>
    <row r="166" spans="1:2" x14ac:dyDescent="0.25">
      <c r="A166" s="71"/>
      <c r="B166" s="71"/>
    </row>
    <row r="167" spans="1:2" x14ac:dyDescent="0.25">
      <c r="A167" s="71"/>
      <c r="B167" s="71"/>
    </row>
    <row r="168" spans="1:2" x14ac:dyDescent="0.25">
      <c r="A168" s="71"/>
      <c r="B168" s="71"/>
    </row>
    <row r="169" spans="1:2" x14ac:dyDescent="0.25">
      <c r="A169" s="71"/>
      <c r="B169" s="71"/>
    </row>
    <row r="170" spans="1:2" x14ac:dyDescent="0.25">
      <c r="A170" s="71"/>
      <c r="B170" s="71"/>
    </row>
    <row r="171" spans="1:2" x14ac:dyDescent="0.25">
      <c r="A171" s="71"/>
      <c r="B171" s="71"/>
    </row>
    <row r="172" spans="1:2" x14ac:dyDescent="0.25">
      <c r="A172" s="71"/>
      <c r="B172" s="71"/>
    </row>
    <row r="173" spans="1:2" x14ac:dyDescent="0.25">
      <c r="A173" s="71"/>
      <c r="B173" s="71"/>
    </row>
    <row r="174" spans="1:2" x14ac:dyDescent="0.25">
      <c r="A174" s="71"/>
      <c r="B174" s="71"/>
    </row>
    <row r="175" spans="1:2" x14ac:dyDescent="0.25">
      <c r="A175" s="71"/>
      <c r="B175" s="71"/>
    </row>
    <row r="176" spans="1:2" x14ac:dyDescent="0.25">
      <c r="A176" s="71"/>
      <c r="B176" s="71"/>
    </row>
    <row r="177" spans="1:2" x14ac:dyDescent="0.25">
      <c r="A177" s="71"/>
      <c r="B177" s="71"/>
    </row>
    <row r="178" spans="1:2" x14ac:dyDescent="0.25">
      <c r="A178" s="71"/>
      <c r="B178" s="71"/>
    </row>
    <row r="179" spans="1:2" x14ac:dyDescent="0.25">
      <c r="A179" s="71"/>
      <c r="B179" s="71"/>
    </row>
    <row r="180" spans="1:2" x14ac:dyDescent="0.25">
      <c r="A180" s="71"/>
      <c r="B180" s="71"/>
    </row>
    <row r="181" spans="1:2" x14ac:dyDescent="0.25">
      <c r="A181" s="71"/>
      <c r="B181" s="71"/>
    </row>
    <row r="182" spans="1:2" x14ac:dyDescent="0.25">
      <c r="A182" s="71"/>
      <c r="B182" s="71"/>
    </row>
    <row r="183" spans="1:2" x14ac:dyDescent="0.25">
      <c r="A183" s="71"/>
      <c r="B183" s="71"/>
    </row>
    <row r="184" spans="1:2" x14ac:dyDescent="0.25">
      <c r="A184" s="71"/>
      <c r="B184" s="71"/>
    </row>
    <row r="185" spans="1:2" x14ac:dyDescent="0.25">
      <c r="A185" s="71"/>
      <c r="B185" s="71"/>
    </row>
    <row r="186" spans="1:2" x14ac:dyDescent="0.25">
      <c r="A186" s="71"/>
      <c r="B186" s="71"/>
    </row>
    <row r="187" spans="1:2" x14ac:dyDescent="0.25">
      <c r="A187" s="71"/>
      <c r="B187" s="71"/>
    </row>
    <row r="188" spans="1:2" x14ac:dyDescent="0.25">
      <c r="A188" s="71"/>
      <c r="B188" s="71"/>
    </row>
    <row r="189" spans="1:2" x14ac:dyDescent="0.25">
      <c r="A189" s="71"/>
      <c r="B189" s="71"/>
    </row>
    <row r="190" spans="1:2" x14ac:dyDescent="0.25">
      <c r="A190" s="71"/>
      <c r="B190" s="71"/>
    </row>
    <row r="191" spans="1:2" x14ac:dyDescent="0.25">
      <c r="A191" s="71"/>
      <c r="B191" s="71"/>
    </row>
    <row r="192" spans="1:2" x14ac:dyDescent="0.25">
      <c r="A192" s="71"/>
      <c r="B192" s="71"/>
    </row>
    <row r="193" spans="1:2" x14ac:dyDescent="0.25">
      <c r="A193" s="71"/>
      <c r="B193" s="71"/>
    </row>
    <row r="194" spans="1:2" x14ac:dyDescent="0.25">
      <c r="A194" s="71"/>
      <c r="B194" s="71"/>
    </row>
    <row r="195" spans="1:2" x14ac:dyDescent="0.25">
      <c r="A195" s="71"/>
      <c r="B195" s="71"/>
    </row>
    <row r="196" spans="1:2" x14ac:dyDescent="0.25">
      <c r="A196" s="71"/>
      <c r="B196" s="71"/>
    </row>
    <row r="197" spans="1:2" x14ac:dyDescent="0.25">
      <c r="A197" s="71"/>
      <c r="B197" s="71"/>
    </row>
    <row r="198" spans="1:2" x14ac:dyDescent="0.25">
      <c r="A198" s="71"/>
      <c r="B198" s="71"/>
    </row>
    <row r="199" spans="1:2" x14ac:dyDescent="0.25">
      <c r="A199" s="71"/>
      <c r="B199" s="71"/>
    </row>
    <row r="200" spans="1:2" x14ac:dyDescent="0.25">
      <c r="A200" s="71"/>
      <c r="B200" s="7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3841-5694-4BA7-882B-C3D7890C6497}">
  <sheetPr>
    <tabColor theme="9"/>
  </sheetPr>
  <dimension ref="A1:J60"/>
  <sheetViews>
    <sheetView topLeftCell="A19" zoomScale="120" zoomScaleNormal="120" workbookViewId="0">
      <selection activeCell="F45" sqref="F45"/>
    </sheetView>
  </sheetViews>
  <sheetFormatPr defaultRowHeight="13.8" x14ac:dyDescent="0.25"/>
  <cols>
    <col min="1" max="1" width="33.5546875" style="3" bestFit="1" customWidth="1"/>
    <col min="2" max="2" width="10.33203125" style="3" bestFit="1" customWidth="1"/>
    <col min="3" max="3" width="15.77734375" style="3" customWidth="1"/>
    <col min="4" max="4" width="26.88671875" style="3" bestFit="1" customWidth="1"/>
    <col min="5" max="5" width="9" style="3" bestFit="1" customWidth="1"/>
    <col min="6" max="6" width="8.88671875" style="3"/>
    <col min="7" max="7" width="9.6640625" style="3" bestFit="1" customWidth="1"/>
    <col min="8" max="8" width="5.5546875" style="3" customWidth="1"/>
    <col min="9" max="16384" width="8.88671875" style="3"/>
  </cols>
  <sheetData>
    <row r="1" spans="1:6" x14ac:dyDescent="0.25">
      <c r="A1" s="1" t="s">
        <v>23</v>
      </c>
      <c r="B1" s="2"/>
    </row>
    <row r="2" spans="1:6" ht="14.4" thickBot="1" x14ac:dyDescent="0.3">
      <c r="A2" s="4" t="s">
        <v>24</v>
      </c>
      <c r="B2" s="5">
        <f>30000*1/2*1.2</f>
        <v>18000</v>
      </c>
    </row>
    <row r="3" spans="1:6" ht="14.4" thickTop="1" x14ac:dyDescent="0.25">
      <c r="A3" s="4"/>
      <c r="B3" s="2"/>
    </row>
    <row r="4" spans="1:6" ht="14.4" x14ac:dyDescent="0.25">
      <c r="A4" s="6" t="s">
        <v>27</v>
      </c>
      <c r="B4" s="7"/>
    </row>
    <row r="5" spans="1:6" ht="14.4" x14ac:dyDescent="0.25">
      <c r="A5" s="6" t="s">
        <v>25</v>
      </c>
      <c r="B5" s="7">
        <f>B2</f>
        <v>18000</v>
      </c>
      <c r="D5" s="8" t="s">
        <v>30</v>
      </c>
      <c r="E5" s="2"/>
    </row>
    <row r="6" spans="1:6" ht="14.4" x14ac:dyDescent="0.25">
      <c r="A6" s="6" t="s">
        <v>26</v>
      </c>
      <c r="B6" s="7">
        <f>1/1.2*B5</f>
        <v>15000</v>
      </c>
      <c r="D6" s="9" t="s">
        <v>96</v>
      </c>
      <c r="E6" s="10"/>
    </row>
    <row r="7" spans="1:6" ht="14.4" x14ac:dyDescent="0.25">
      <c r="A7" s="6" t="s">
        <v>28</v>
      </c>
      <c r="B7" s="7">
        <f>0.2/1.2*B5</f>
        <v>3000.0000000000005</v>
      </c>
      <c r="D7" s="11" t="s">
        <v>50</v>
      </c>
      <c r="E7" s="12">
        <v>3000</v>
      </c>
    </row>
    <row r="8" spans="1:6" ht="14.4" x14ac:dyDescent="0.25">
      <c r="A8" s="6"/>
      <c r="B8" s="7"/>
      <c r="D8" s="13" t="s">
        <v>67</v>
      </c>
      <c r="E8" s="14">
        <f>E7</f>
        <v>3000</v>
      </c>
      <c r="F8" s="3" t="s">
        <v>102</v>
      </c>
    </row>
    <row r="9" spans="1:6" ht="14.4" x14ac:dyDescent="0.25">
      <c r="A9" s="6" t="s">
        <v>29</v>
      </c>
      <c r="B9" s="7"/>
    </row>
    <row r="10" spans="1:6" ht="14.4" x14ac:dyDescent="0.25">
      <c r="A10" s="6" t="s">
        <v>25</v>
      </c>
      <c r="B10" s="7">
        <f>30000*1/2*1</f>
        <v>15000</v>
      </c>
    </row>
    <row r="11" spans="1:6" ht="14.4" x14ac:dyDescent="0.25">
      <c r="A11" s="6" t="s">
        <v>26</v>
      </c>
      <c r="B11" s="7">
        <f>B10</f>
        <v>15000</v>
      </c>
    </row>
    <row r="12" spans="1:6" x14ac:dyDescent="0.25">
      <c r="A12" s="4"/>
      <c r="B12" s="2"/>
    </row>
    <row r="13" spans="1:6" ht="14.4" thickBot="1" x14ac:dyDescent="0.3">
      <c r="A13" s="4" t="s">
        <v>33</v>
      </c>
      <c r="B13" s="5">
        <v>700</v>
      </c>
    </row>
    <row r="14" spans="1:6" ht="14.4" thickTop="1" x14ac:dyDescent="0.25"/>
    <row r="15" spans="1:6" ht="14.4" x14ac:dyDescent="0.25">
      <c r="A15" s="6" t="s">
        <v>27</v>
      </c>
      <c r="B15" s="7"/>
    </row>
    <row r="16" spans="1:6" ht="14.4" x14ac:dyDescent="0.25">
      <c r="A16" s="6" t="s">
        <v>31</v>
      </c>
      <c r="B16" s="7">
        <f>B13</f>
        <v>700</v>
      </c>
      <c r="D16" s="8" t="s">
        <v>30</v>
      </c>
      <c r="E16" s="2"/>
    </row>
    <row r="17" spans="1:9" ht="14.4" x14ac:dyDescent="0.25">
      <c r="A17" s="6" t="s">
        <v>32</v>
      </c>
      <c r="B17" s="7">
        <f>B16</f>
        <v>700</v>
      </c>
      <c r="D17" s="9" t="s">
        <v>31</v>
      </c>
      <c r="E17" s="10">
        <f>B16</f>
        <v>700</v>
      </c>
      <c r="F17" s="3" t="s">
        <v>102</v>
      </c>
    </row>
    <row r="18" spans="1:9" ht="14.4" x14ac:dyDescent="0.25">
      <c r="A18" s="6"/>
      <c r="B18" s="7"/>
      <c r="D18" s="15" t="s">
        <v>97</v>
      </c>
      <c r="E18" s="16"/>
    </row>
    <row r="19" spans="1:9" ht="14.4" x14ac:dyDescent="0.25">
      <c r="A19" s="6" t="s">
        <v>29</v>
      </c>
      <c r="B19" s="7"/>
      <c r="D19" s="17" t="s">
        <v>49</v>
      </c>
      <c r="E19" s="18">
        <f>E17</f>
        <v>700</v>
      </c>
    </row>
    <row r="20" spans="1:9" ht="14.4" x14ac:dyDescent="0.25">
      <c r="A20" s="6" t="s">
        <v>25</v>
      </c>
      <c r="B20" s="7">
        <f>B17</f>
        <v>700</v>
      </c>
    </row>
    <row r="21" spans="1:9" ht="14.4" x14ac:dyDescent="0.25">
      <c r="A21" s="6" t="s">
        <v>32</v>
      </c>
      <c r="B21" s="7">
        <f>B20</f>
        <v>700</v>
      </c>
    </row>
    <row r="24" spans="1:9" x14ac:dyDescent="0.25">
      <c r="A24" s="1" t="s">
        <v>43</v>
      </c>
      <c r="D24" s="9" t="s">
        <v>36</v>
      </c>
      <c r="E24" s="10">
        <f>B25</f>
        <v>1000</v>
      </c>
      <c r="F24" s="3" t="s">
        <v>102</v>
      </c>
    </row>
    <row r="25" spans="1:9" ht="14.4" thickBot="1" x14ac:dyDescent="0.3">
      <c r="A25" s="4" t="s">
        <v>34</v>
      </c>
      <c r="B25" s="5">
        <v>1000</v>
      </c>
      <c r="D25" s="15" t="s">
        <v>98</v>
      </c>
      <c r="E25" s="16"/>
    </row>
    <row r="26" spans="1:9" ht="15" thickTop="1" thickBot="1" x14ac:dyDescent="0.3">
      <c r="A26" s="4" t="s">
        <v>35</v>
      </c>
      <c r="B26" s="5">
        <f>B25/10</f>
        <v>100</v>
      </c>
      <c r="D26" s="17" t="s">
        <v>49</v>
      </c>
      <c r="E26" s="18">
        <f>E24</f>
        <v>1000</v>
      </c>
      <c r="G26" s="3" t="s">
        <v>106</v>
      </c>
      <c r="H26" s="3">
        <v>75</v>
      </c>
      <c r="I26" s="3" t="s">
        <v>102</v>
      </c>
    </row>
    <row r="27" spans="1:9" ht="14.4" thickTop="1" x14ac:dyDescent="0.25">
      <c r="D27" s="9" t="s">
        <v>68</v>
      </c>
      <c r="E27" s="10">
        <v>100</v>
      </c>
      <c r="G27" s="3" t="s">
        <v>107</v>
      </c>
      <c r="H27" s="3">
        <v>25</v>
      </c>
      <c r="I27" s="3" t="s">
        <v>102</v>
      </c>
    </row>
    <row r="28" spans="1:9" x14ac:dyDescent="0.25">
      <c r="D28" s="13" t="s">
        <v>37</v>
      </c>
      <c r="E28" s="14">
        <f>E27</f>
        <v>100</v>
      </c>
      <c r="F28" s="3" t="s">
        <v>102</v>
      </c>
    </row>
    <row r="31" spans="1:9" x14ac:dyDescent="0.25">
      <c r="A31" s="1" t="s">
        <v>103</v>
      </c>
      <c r="D31" s="19" t="s">
        <v>69</v>
      </c>
      <c r="F31" s="76" t="s">
        <v>108</v>
      </c>
    </row>
    <row r="32" spans="1:9" ht="14.4" thickBot="1" x14ac:dyDescent="0.3">
      <c r="A32" s="4" t="s">
        <v>38</v>
      </c>
      <c r="B32" s="5">
        <v>0</v>
      </c>
      <c r="D32" s="9" t="s">
        <v>70</v>
      </c>
      <c r="E32" s="10">
        <f>B33</f>
        <v>200</v>
      </c>
      <c r="F32" s="20" t="s">
        <v>109</v>
      </c>
    </row>
    <row r="33" spans="1:10" ht="15" thickTop="1" thickBot="1" x14ac:dyDescent="0.3">
      <c r="A33" s="4" t="s">
        <v>39</v>
      </c>
      <c r="B33" s="5">
        <v>200</v>
      </c>
      <c r="D33" s="15" t="s">
        <v>99</v>
      </c>
      <c r="E33" s="16"/>
      <c r="F33" s="57" t="s">
        <v>111</v>
      </c>
    </row>
    <row r="34" spans="1:10" ht="14.4" thickTop="1" x14ac:dyDescent="0.25">
      <c r="D34" s="17" t="s">
        <v>49</v>
      </c>
      <c r="E34" s="18">
        <f>E32</f>
        <v>200</v>
      </c>
      <c r="F34" s="57" t="s">
        <v>112</v>
      </c>
    </row>
    <row r="35" spans="1:10" x14ac:dyDescent="0.25">
      <c r="G35" s="57" t="s">
        <v>113</v>
      </c>
      <c r="H35" s="57"/>
      <c r="I35" s="57">
        <f>200*75%</f>
        <v>150</v>
      </c>
      <c r="J35" s="3" t="s">
        <v>102</v>
      </c>
    </row>
    <row r="36" spans="1:10" x14ac:dyDescent="0.25">
      <c r="A36" s="1" t="s">
        <v>104</v>
      </c>
      <c r="D36" s="19" t="s">
        <v>69</v>
      </c>
      <c r="G36" s="57" t="s">
        <v>114</v>
      </c>
      <c r="H36" s="57"/>
      <c r="I36" s="57">
        <f>200*25%</f>
        <v>50</v>
      </c>
      <c r="J36" s="3" t="s">
        <v>102</v>
      </c>
    </row>
    <row r="37" spans="1:10" ht="14.4" thickBot="1" x14ac:dyDescent="0.3">
      <c r="A37" s="4" t="s">
        <v>48</v>
      </c>
      <c r="B37" s="5">
        <v>0</v>
      </c>
      <c r="D37" s="9" t="s">
        <v>100</v>
      </c>
      <c r="E37" s="21"/>
    </row>
    <row r="38" spans="1:10" ht="15" thickTop="1" thickBot="1" x14ac:dyDescent="0.3">
      <c r="A38" s="4" t="s">
        <v>39</v>
      </c>
      <c r="B38" s="5">
        <v>160</v>
      </c>
      <c r="D38" s="11" t="s">
        <v>50</v>
      </c>
      <c r="E38" s="22">
        <v>160</v>
      </c>
    </row>
    <row r="39" spans="1:10" ht="14.4" thickTop="1" x14ac:dyDescent="0.25">
      <c r="D39" s="13" t="s">
        <v>71</v>
      </c>
      <c r="E39" s="23">
        <f>E38</f>
        <v>160</v>
      </c>
      <c r="F39" s="20" t="s">
        <v>110</v>
      </c>
    </row>
    <row r="40" spans="1:10" x14ac:dyDescent="0.25">
      <c r="F40" s="57" t="s">
        <v>116</v>
      </c>
    </row>
    <row r="41" spans="1:10" x14ac:dyDescent="0.25">
      <c r="A41" s="1" t="s">
        <v>47</v>
      </c>
      <c r="B41" s="24"/>
      <c r="F41" s="57" t="s">
        <v>115</v>
      </c>
    </row>
    <row r="42" spans="1:10" x14ac:dyDescent="0.25">
      <c r="A42" s="4" t="s">
        <v>40</v>
      </c>
      <c r="B42" s="24">
        <v>36000</v>
      </c>
      <c r="G42" s="57" t="s">
        <v>117</v>
      </c>
      <c r="H42" s="57"/>
      <c r="I42" s="57">
        <f>75%*160</f>
        <v>120</v>
      </c>
      <c r="J42" s="3" t="s">
        <v>102</v>
      </c>
    </row>
    <row r="43" spans="1:10" x14ac:dyDescent="0.25">
      <c r="A43" s="4" t="s">
        <v>41</v>
      </c>
      <c r="B43" s="24">
        <f>E7</f>
        <v>3000</v>
      </c>
      <c r="G43" s="57" t="s">
        <v>118</v>
      </c>
      <c r="H43" s="57"/>
      <c r="I43" s="57">
        <f>25%*160</f>
        <v>40</v>
      </c>
      <c r="J43" s="3" t="s">
        <v>102</v>
      </c>
    </row>
    <row r="44" spans="1:10" x14ac:dyDescent="0.25">
      <c r="A44" s="4" t="s">
        <v>42</v>
      </c>
      <c r="B44" s="24">
        <f>-E19</f>
        <v>-700</v>
      </c>
      <c r="C44" s="79"/>
    </row>
    <row r="45" spans="1:10" x14ac:dyDescent="0.25">
      <c r="A45" s="4" t="s">
        <v>44</v>
      </c>
      <c r="B45" s="24">
        <f>-E26</f>
        <v>-1000</v>
      </c>
    </row>
    <row r="46" spans="1:10" x14ac:dyDescent="0.25">
      <c r="A46" s="4" t="s">
        <v>45</v>
      </c>
      <c r="B46" s="24">
        <f>-E34</f>
        <v>-200</v>
      </c>
    </row>
    <row r="47" spans="1:10" x14ac:dyDescent="0.25">
      <c r="A47" s="4" t="s">
        <v>46</v>
      </c>
      <c r="B47" s="24">
        <f>E38</f>
        <v>160</v>
      </c>
    </row>
    <row r="48" spans="1:10" ht="14.4" thickBot="1" x14ac:dyDescent="0.3">
      <c r="A48" s="4"/>
      <c r="B48" s="25">
        <f>SUM(B42:B47)</f>
        <v>37260</v>
      </c>
    </row>
    <row r="49" spans="1:6" ht="14.4" thickTop="1" x14ac:dyDescent="0.25"/>
    <row r="50" spans="1:6" x14ac:dyDescent="0.25">
      <c r="B50" s="81"/>
    </row>
    <row r="51" spans="1:6" x14ac:dyDescent="0.25">
      <c r="A51" s="1" t="s">
        <v>72</v>
      </c>
      <c r="B51" s="82"/>
    </row>
    <row r="52" spans="1:6" x14ac:dyDescent="0.25">
      <c r="A52" s="4" t="s">
        <v>73</v>
      </c>
      <c r="B52" s="82">
        <v>10000</v>
      </c>
      <c r="C52" s="57" t="s">
        <v>120</v>
      </c>
      <c r="D52" s="26" t="s">
        <v>81</v>
      </c>
    </row>
    <row r="53" spans="1:6" x14ac:dyDescent="0.25">
      <c r="A53" s="4" t="s">
        <v>74</v>
      </c>
      <c r="B53" s="83">
        <v>200</v>
      </c>
      <c r="D53" s="9" t="s">
        <v>31</v>
      </c>
      <c r="E53" s="27">
        <f>E54</f>
        <v>929.70521541950075</v>
      </c>
      <c r="F53" s="3" t="s">
        <v>102</v>
      </c>
    </row>
    <row r="54" spans="1:6" x14ac:dyDescent="0.25">
      <c r="A54" s="4" t="s">
        <v>75</v>
      </c>
      <c r="B54" s="82">
        <f>SUM(B52:B53)</f>
        <v>10200</v>
      </c>
      <c r="D54" s="13" t="s">
        <v>86</v>
      </c>
      <c r="E54" s="28">
        <f>B52-B59</f>
        <v>929.70521541950075</v>
      </c>
      <c r="F54" s="3" t="s">
        <v>102</v>
      </c>
    </row>
    <row r="55" spans="1:6" x14ac:dyDescent="0.25">
      <c r="A55" s="4" t="s">
        <v>79</v>
      </c>
      <c r="B55" s="82">
        <f>0.05*B54</f>
        <v>510</v>
      </c>
    </row>
    <row r="56" spans="1:6" x14ac:dyDescent="0.25">
      <c r="A56" s="4" t="s">
        <v>119</v>
      </c>
      <c r="B56" s="83">
        <v>-400</v>
      </c>
      <c r="C56" s="20" t="s">
        <v>93</v>
      </c>
    </row>
    <row r="57" spans="1:6" x14ac:dyDescent="0.25">
      <c r="A57" s="4" t="s">
        <v>76</v>
      </c>
      <c r="B57" s="84">
        <f>SUM(B54:B56)</f>
        <v>10310</v>
      </c>
      <c r="C57" s="20" t="s">
        <v>80</v>
      </c>
    </row>
    <row r="58" spans="1:6" x14ac:dyDescent="0.25">
      <c r="A58" s="20" t="s">
        <v>77</v>
      </c>
      <c r="B58" s="85">
        <f>B59-B57</f>
        <v>-1239.7052154195007</v>
      </c>
      <c r="C58" s="20" t="s">
        <v>121</v>
      </c>
    </row>
    <row r="59" spans="1:6" ht="14.4" thickBot="1" x14ac:dyDescent="0.3">
      <c r="A59" s="4" t="s">
        <v>78</v>
      </c>
      <c r="B59" s="86">
        <f>10000/1.05^2</f>
        <v>9070.2947845804993</v>
      </c>
      <c r="C59" s="20" t="s">
        <v>122</v>
      </c>
    </row>
    <row r="60" spans="1:6" ht="14.4" thickTop="1" x14ac:dyDescent="0.25"/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7838-CC67-4E0A-885D-234BB6FF6938}">
  <sheetPr>
    <tabColor rgb="FFFF0000"/>
  </sheetPr>
  <dimension ref="B2:K34"/>
  <sheetViews>
    <sheetView tabSelected="1" topLeftCell="A22" zoomScale="120" zoomScaleNormal="120" workbookViewId="0">
      <selection activeCell="H28" sqref="H28"/>
    </sheetView>
  </sheetViews>
  <sheetFormatPr defaultRowHeight="13.8" x14ac:dyDescent="0.25"/>
  <cols>
    <col min="1" max="3" width="8.88671875" style="3"/>
    <col min="4" max="4" width="10.44140625" style="3" bestFit="1" customWidth="1"/>
    <col min="5" max="5" width="9" style="3" bestFit="1" customWidth="1"/>
    <col min="6" max="6" width="10.44140625" style="3" bestFit="1" customWidth="1"/>
    <col min="7" max="9" width="8.88671875" style="3"/>
    <col min="10" max="10" width="22.21875" style="3" bestFit="1" customWidth="1"/>
    <col min="11" max="16384" width="8.88671875" style="3"/>
  </cols>
  <sheetData>
    <row r="2" spans="2:11" ht="14.4" thickBot="1" x14ac:dyDescent="0.3">
      <c r="B2" s="29" t="s">
        <v>51</v>
      </c>
      <c r="C2" s="30"/>
      <c r="D2" s="30"/>
      <c r="E2" s="30"/>
      <c r="F2" s="30"/>
      <c r="G2" s="30"/>
    </row>
    <row r="3" spans="2:11" x14ac:dyDescent="0.25">
      <c r="B3" s="31" t="s">
        <v>52</v>
      </c>
      <c r="C3" s="31"/>
      <c r="D3" s="31"/>
      <c r="E3" s="32"/>
      <c r="F3" s="32">
        <v>1000</v>
      </c>
      <c r="G3" s="33">
        <v>0.75</v>
      </c>
      <c r="I3" s="34">
        <v>2</v>
      </c>
      <c r="J3" s="35" t="s">
        <v>60</v>
      </c>
      <c r="K3" s="36">
        <v>1</v>
      </c>
    </row>
    <row r="4" spans="2:11" x14ac:dyDescent="0.25">
      <c r="B4" s="37" t="s">
        <v>53</v>
      </c>
      <c r="C4" s="37"/>
      <c r="D4" s="37"/>
      <c r="E4" s="38"/>
      <c r="F4" s="38">
        <v>600</v>
      </c>
      <c r="G4" s="39">
        <v>0.25</v>
      </c>
      <c r="I4" s="34">
        <v>4</v>
      </c>
      <c r="J4" s="40" t="s">
        <v>62</v>
      </c>
      <c r="K4" s="41"/>
    </row>
    <row r="5" spans="2:11" x14ac:dyDescent="0.25">
      <c r="B5" s="30" t="s">
        <v>54</v>
      </c>
      <c r="C5" s="30"/>
      <c r="D5" s="30"/>
      <c r="E5" s="42"/>
      <c r="F5" s="42"/>
      <c r="G5" s="30"/>
      <c r="I5" s="34">
        <v>1</v>
      </c>
      <c r="J5" s="43" t="s">
        <v>59</v>
      </c>
      <c r="K5" s="44">
        <v>0.75</v>
      </c>
    </row>
    <row r="6" spans="2:11" ht="14.4" thickBot="1" x14ac:dyDescent="0.3">
      <c r="B6" s="30" t="s">
        <v>55</v>
      </c>
      <c r="C6" s="30"/>
      <c r="D6" s="30"/>
      <c r="E6" s="42">
        <v>600</v>
      </c>
      <c r="F6" s="42"/>
      <c r="G6" s="30"/>
      <c r="I6" s="34">
        <v>3</v>
      </c>
      <c r="J6" s="45" t="s">
        <v>61</v>
      </c>
      <c r="K6" s="46">
        <v>0.25</v>
      </c>
    </row>
    <row r="7" spans="2:11" x14ac:dyDescent="0.25">
      <c r="B7" s="30" t="s">
        <v>56</v>
      </c>
      <c r="C7" s="30"/>
      <c r="D7" s="30"/>
      <c r="E7" s="42">
        <v>100</v>
      </c>
      <c r="F7" s="42"/>
      <c r="G7" s="30"/>
    </row>
    <row r="8" spans="2:11" ht="14.4" thickBot="1" x14ac:dyDescent="0.3">
      <c r="B8" s="30" t="s">
        <v>57</v>
      </c>
      <c r="C8" s="30"/>
      <c r="D8" s="30"/>
      <c r="E8" s="42">
        <v>350</v>
      </c>
      <c r="F8" s="42"/>
      <c r="G8" s="30"/>
    </row>
    <row r="9" spans="2:11" x14ac:dyDescent="0.25">
      <c r="B9" s="30" t="s">
        <v>58</v>
      </c>
      <c r="C9" s="30"/>
      <c r="D9" s="30"/>
      <c r="E9" s="42">
        <v>170</v>
      </c>
      <c r="J9" s="47" t="s">
        <v>64</v>
      </c>
      <c r="K9" s="48">
        <v>35</v>
      </c>
    </row>
    <row r="10" spans="2:11" ht="15.6" x14ac:dyDescent="0.25">
      <c r="B10" s="49" t="s">
        <v>63</v>
      </c>
      <c r="C10" s="49"/>
      <c r="D10" s="49"/>
      <c r="E10" s="50">
        <v>35</v>
      </c>
      <c r="F10" s="51">
        <f>-SUM(E6:E10)</f>
        <v>-1255</v>
      </c>
      <c r="G10" s="52">
        <v>1</v>
      </c>
      <c r="J10" s="53" t="s">
        <v>101</v>
      </c>
      <c r="K10" s="41"/>
    </row>
    <row r="11" spans="2:11" ht="16.2" thickBot="1" x14ac:dyDescent="0.3">
      <c r="B11" s="30"/>
      <c r="C11" s="30"/>
      <c r="D11" s="30"/>
      <c r="E11" s="42"/>
      <c r="F11" s="54">
        <f>SUM(F3:F10)</f>
        <v>345</v>
      </c>
      <c r="G11" s="30"/>
      <c r="J11" s="55" t="s">
        <v>65</v>
      </c>
      <c r="K11" s="56">
        <v>35</v>
      </c>
    </row>
    <row r="12" spans="2:11" x14ac:dyDescent="0.25">
      <c r="B12" s="30"/>
      <c r="C12" s="30"/>
      <c r="D12" s="30"/>
      <c r="E12" s="30"/>
      <c r="F12" s="30"/>
      <c r="G12" s="30"/>
    </row>
    <row r="15" spans="2:11" x14ac:dyDescent="0.25">
      <c r="G15" s="57" t="s">
        <v>66</v>
      </c>
    </row>
    <row r="17" spans="2:8" s="77" customFormat="1" ht="14.4" x14ac:dyDescent="0.25">
      <c r="B17" s="99" t="s">
        <v>123</v>
      </c>
    </row>
    <row r="18" spans="2:8" s="77" customFormat="1" ht="14.4" x14ac:dyDescent="0.25">
      <c r="B18" s="100" t="s">
        <v>124</v>
      </c>
    </row>
    <row r="19" spans="2:8" s="81" customFormat="1" x14ac:dyDescent="0.25"/>
    <row r="20" spans="2:8" s="81" customFormat="1" x14ac:dyDescent="0.25"/>
    <row r="21" spans="2:8" s="81" customFormat="1" x14ac:dyDescent="0.25"/>
    <row r="22" spans="2:8" x14ac:dyDescent="0.25">
      <c r="B22" s="29" t="s">
        <v>82</v>
      </c>
    </row>
    <row r="23" spans="2:8" x14ac:dyDescent="0.25">
      <c r="B23" s="77" t="s">
        <v>83</v>
      </c>
      <c r="C23" s="77"/>
      <c r="D23" s="32">
        <v>200</v>
      </c>
      <c r="F23" s="58" t="s">
        <v>94</v>
      </c>
      <c r="G23" s="58" t="s">
        <v>31</v>
      </c>
      <c r="H23" s="58" t="s">
        <v>32</v>
      </c>
    </row>
    <row r="24" spans="2:8" x14ac:dyDescent="0.25">
      <c r="B24" s="77" t="s">
        <v>84</v>
      </c>
      <c r="C24" s="77"/>
      <c r="D24" s="32">
        <v>200</v>
      </c>
      <c r="F24" s="58" t="s">
        <v>95</v>
      </c>
      <c r="G24" s="58" t="s">
        <v>83</v>
      </c>
      <c r="H24" s="58" t="s">
        <v>32</v>
      </c>
    </row>
    <row r="25" spans="2:8" x14ac:dyDescent="0.25">
      <c r="D25" s="42"/>
    </row>
    <row r="26" spans="2:8" x14ac:dyDescent="0.25">
      <c r="B26" s="29" t="s">
        <v>87</v>
      </c>
      <c r="D26" s="42"/>
    </row>
    <row r="27" spans="2:8" x14ac:dyDescent="0.25">
      <c r="B27" s="3" t="s">
        <v>83</v>
      </c>
      <c r="D27" s="42">
        <v>510</v>
      </c>
    </row>
    <row r="28" spans="2:8" x14ac:dyDescent="0.25">
      <c r="B28" s="3" t="s">
        <v>84</v>
      </c>
      <c r="D28" s="42">
        <v>510</v>
      </c>
    </row>
    <row r="29" spans="2:8" x14ac:dyDescent="0.25">
      <c r="B29" s="58" t="s">
        <v>90</v>
      </c>
      <c r="C29" s="58"/>
      <c r="D29" s="59">
        <v>400</v>
      </c>
      <c r="F29" s="58" t="s">
        <v>94</v>
      </c>
      <c r="G29" s="58" t="s">
        <v>88</v>
      </c>
      <c r="H29" s="58" t="s">
        <v>84</v>
      </c>
    </row>
    <row r="30" spans="2:8" x14ac:dyDescent="0.25">
      <c r="B30" s="77" t="s">
        <v>85</v>
      </c>
      <c r="C30" s="77"/>
      <c r="D30" s="32">
        <v>400</v>
      </c>
      <c r="F30" s="58" t="s">
        <v>95</v>
      </c>
      <c r="G30" s="58" t="s">
        <v>88</v>
      </c>
      <c r="H30" s="58" t="s">
        <v>85</v>
      </c>
    </row>
    <row r="31" spans="2:8" x14ac:dyDescent="0.25">
      <c r="D31" s="42"/>
    </row>
    <row r="32" spans="2:8" ht="15" thickBot="1" x14ac:dyDescent="0.3">
      <c r="B32" s="29" t="s">
        <v>89</v>
      </c>
      <c r="D32" s="42"/>
      <c r="F32" s="105" t="s">
        <v>125</v>
      </c>
    </row>
    <row r="33" spans="2:7" x14ac:dyDescent="0.25">
      <c r="B33" s="3" t="s">
        <v>90</v>
      </c>
      <c r="D33" s="42">
        <v>1240</v>
      </c>
      <c r="F33" s="101" t="s">
        <v>91</v>
      </c>
      <c r="G33" s="102">
        <f>D23+D27-D30-D34</f>
        <v>-930</v>
      </c>
    </row>
    <row r="34" spans="2:7" ht="14.4" thickBot="1" x14ac:dyDescent="0.3">
      <c r="B34" s="3" t="s">
        <v>85</v>
      </c>
      <c r="D34" s="42">
        <v>1240</v>
      </c>
      <c r="F34" s="103" t="s">
        <v>92</v>
      </c>
      <c r="G34" s="104">
        <f>D24+D28-D29-D33</f>
        <v>-930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CSOFP</vt:lpstr>
      <vt:lpstr>Workings</vt:lpstr>
      <vt:lpstr>Tutorial（不作为答案一部分）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 ying</dc:creator>
  <cp:lastModifiedBy>xu ying</cp:lastModifiedBy>
  <dcterms:created xsi:type="dcterms:W3CDTF">2023-11-20T04:09:02Z</dcterms:created>
  <dcterms:modified xsi:type="dcterms:W3CDTF">2023-11-29T12:21:58Z</dcterms:modified>
</cp:coreProperties>
</file>